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120" tabRatio="764" activeTab="0"/>
  </bookViews>
  <sheets>
    <sheet name="説明" sheetId="1" r:id="rId1"/>
    <sheet name="t検定（r, d, Δ)" sheetId="2" r:id="rId2"/>
    <sheet name="一元配置の分散分析(η・ω)" sheetId="3" r:id="rId3"/>
    <sheet name="二元配置以上の分散分析（η・partial η・ω）" sheetId="4" r:id="rId4"/>
    <sheet name="ノンパラメトリック検定(r)" sheetId="5" r:id="rId5"/>
    <sheet name="F-ratiosから効果量(r)を計算" sheetId="6" r:id="rId6"/>
  </sheets>
  <definedNames>
    <definedName name="faq6" localSheetId="0">'説明'!#REF!</definedName>
    <definedName name="OLE_LINK1" localSheetId="0">'説明'!$A$1</definedName>
  </definedNames>
  <calcPr fullCalcOnLoad="1"/>
</workbook>
</file>

<file path=xl/sharedStrings.xml><?xml version="1.0" encoding="utf-8"?>
<sst xmlns="http://schemas.openxmlformats.org/spreadsheetml/2006/main" count="345" uniqueCount="216">
  <si>
    <r>
      <t>ω</t>
    </r>
    <r>
      <rPr>
        <vertAlign val="superscript"/>
        <sz val="18"/>
        <rFont val="ＭＳ Ｐゴシック"/>
        <family val="3"/>
      </rPr>
      <t>2</t>
    </r>
    <r>
      <rPr>
        <sz val="18"/>
        <rFont val="ＭＳ Ｐゴシック"/>
        <family val="3"/>
      </rPr>
      <t>の計算</t>
    </r>
  </si>
  <si>
    <r>
      <t>η</t>
    </r>
    <r>
      <rPr>
        <vertAlign val="superscript"/>
        <sz val="18"/>
        <rFont val="ＭＳ Ｐゴシック"/>
        <family val="3"/>
      </rPr>
      <t>2</t>
    </r>
    <r>
      <rPr>
        <sz val="18"/>
        <rFont val="ＭＳ Ｐゴシック"/>
        <family val="3"/>
      </rPr>
      <t>の計算</t>
    </r>
  </si>
  <si>
    <r>
      <t>効果量（</t>
    </r>
    <r>
      <rPr>
        <i/>
        <sz val="12"/>
        <rFont val="ＭＳ Ｐゴシック"/>
        <family val="3"/>
      </rPr>
      <t>ω</t>
    </r>
    <r>
      <rPr>
        <vertAlign val="superscript"/>
        <sz val="12"/>
        <rFont val="ＭＳ Ｐゴシック"/>
        <family val="3"/>
      </rPr>
      <t>2</t>
    </r>
    <r>
      <rPr>
        <sz val="12"/>
        <rFont val="ＭＳ Ｐゴシック"/>
        <family val="3"/>
      </rPr>
      <t>）        =</t>
    </r>
  </si>
  <si>
    <r>
      <t>効果量（</t>
    </r>
    <r>
      <rPr>
        <i/>
        <sz val="12"/>
        <rFont val="ＭＳ Ｐゴシック"/>
        <family val="3"/>
      </rPr>
      <t>η</t>
    </r>
    <r>
      <rPr>
        <vertAlign val="superscript"/>
        <sz val="12"/>
        <rFont val="ＭＳ Ｐゴシック"/>
        <family val="3"/>
      </rPr>
      <t>2</t>
    </r>
    <r>
      <rPr>
        <sz val="12"/>
        <rFont val="ＭＳ Ｐゴシック"/>
        <family val="3"/>
      </rPr>
      <t>）</t>
    </r>
  </si>
  <si>
    <t>F-ratiosから効果量(r)を計算する</t>
  </si>
  <si>
    <t>Repeated-measures design / mixed design ANOVAにおけるcontrast（対比）の効果量を計算するときに使用します</t>
  </si>
  <si>
    <t>* Repeated-measures designでは、独立変数が1つの時でも2つ以上の時でも使用できます。</t>
  </si>
  <si>
    <t>SPSSの分散分析のアウトプット　3×3の2-way repeated-measures designの場合</t>
  </si>
  <si>
    <t>F値</t>
  </si>
  <si>
    <t>df</t>
  </si>
  <si>
    <t>被験者内対比の検定</t>
  </si>
  <si>
    <t>独立変数1</t>
  </si>
  <si>
    <t>独立変数2</t>
  </si>
  <si>
    <t>ﾀｲﾌﾟ III 平方和</t>
  </si>
  <si>
    <t>水準 1 対 水準 3</t>
  </si>
  <si>
    <t>水準 2 対 水準 3</t>
  </si>
  <si>
    <t>誤差 (独立変数1)</t>
  </si>
  <si>
    <t>rの2乗</t>
  </si>
  <si>
    <t>誤差 (独立変数2)</t>
  </si>
  <si>
    <t>効果量（r）</t>
  </si>
  <si>
    <t>独立変数1 x 独立変数2</t>
  </si>
  <si>
    <t>Field (2005) p. 453, 479, 514を元に作成</t>
  </si>
  <si>
    <t>誤差 (独立変数1x独立変数2)</t>
  </si>
  <si>
    <t>F-ratiosによるrの変化</t>
  </si>
  <si>
    <t>* dfは19で固定</t>
  </si>
  <si>
    <t>r</t>
  </si>
  <si>
    <t>効果量の目安</t>
  </si>
  <si>
    <r>
      <t>・これで求めた効果量(</t>
    </r>
    <r>
      <rPr>
        <i/>
        <sz val="12"/>
        <rFont val="ＭＳ Ｐゴシック"/>
        <family val="3"/>
      </rPr>
      <t>r)</t>
    </r>
    <r>
      <rPr>
        <sz val="12"/>
        <rFont val="ＭＳ Ｐゴシック"/>
        <family val="3"/>
      </rPr>
      <t>を二乗したものはη</t>
    </r>
    <r>
      <rPr>
        <vertAlign val="superscript"/>
        <sz val="12"/>
        <rFont val="ＭＳ Ｐゴシック"/>
        <family val="3"/>
      </rPr>
      <t>2</t>
    </r>
    <r>
      <rPr>
        <sz val="12"/>
        <rFont val="ＭＳ Ｐゴシック"/>
        <family val="3"/>
      </rPr>
      <t>（eta squared)とも言われます。（Hatch &amp; Lazaraton, 1991, p. 266)</t>
    </r>
  </si>
  <si>
    <t>効果量 (effect size) とは？</t>
  </si>
  <si>
    <t xml:space="preserve"> r = .10 （効果量小）－ 説明できる変動の割合は1%　（rの二乗）</t>
  </si>
  <si>
    <t xml:space="preserve"> r = .30 （効果量中）－ 説明できる変動の割合は9%　（rの二乗）</t>
  </si>
  <si>
    <t xml:space="preserve"> r = .50 （効果量大）－ 説明できる変動の割合は25%　（rの二乗）</t>
  </si>
  <si>
    <t xml:space="preserve">  ※ ちなみに，有意差があってもなくても効果量は報告します。</t>
  </si>
  <si>
    <t>　※ Cohen's dをrに変換する式はCohen(1988)で紹介されています。</t>
  </si>
  <si>
    <t>Cohen, J. (1988). Statistical power analysis for the behavioral sciences (2nd ed.). Hillsdale, NJ: Lawrence Erlbaum.</t>
  </si>
  <si>
    <t>Field, A. (2005). Discovering statistics using SPSS (2nd ed.). London: SAGE Publications.</t>
  </si>
  <si>
    <t>Hatch, E.., &amp; Lazaraton, A. (1991). The research manual: Design and statistics for applied linguistics. Boston: Heinle &amp; Heinle.</t>
  </si>
  <si>
    <t>Howitt, D., &amp; Cramer, D. (2003). An introduction to statistics in psychology (Rev. 2nd ed.). Harlow: Prentice-Hall.</t>
  </si>
  <si>
    <t>The APA manual (5th ed.)では，効果量についてこう書いてあります。</t>
  </si>
  <si>
    <t>(p. 5) Editors find in submitted papers the following kinds of defects in the design and reporting of research: failure to report effect sizes.</t>
  </si>
  <si>
    <t>ある国際ジャーナルでは以下のように説明してありました。</t>
  </si>
  <si>
    <t xml:space="preserve">Q. The APA manual (5th edition) encourages authors of quantitative studies to report effect sizes. Is this necessary? </t>
  </si>
  <si>
    <t>Cooper and Hedges. The Handbook of Research Synthesis. New York: Russell Sage Foundation, 1994.</t>
  </si>
  <si>
    <t>　効果量を表す指標はいくつかありますが，その中でも最もよく用いられるのがCohen's dと呼ばれるものと，</t>
  </si>
  <si>
    <t>まだ未完成ですが，間違いなど発見された場合には　atsushi@mizumot.com　までご連絡いただければ幸いです。</t>
  </si>
  <si>
    <t>広島大学大学院総合科学研究科認知心理生理学研究室　入戸野　宏先生のサイト　http://home.hiroshima-u.ac.jp/nittono/QA.html</t>
  </si>
  <si>
    <t xml:space="preserve">(p. 25)　For the reader to fully understand the importance of your findings, </t>
  </si>
  <si>
    <t>it is almost always necessary to include some index of effect size or strength of relationship in your Results section.</t>
  </si>
  <si>
    <t xml:space="preserve">Effect size is a measure of the strength of relationship and relates to the power of a study. </t>
  </si>
  <si>
    <t xml:space="preserve">Effect sizes are usually reported along with reports of statistical significance. Although our policy does not eliminate manuscripts </t>
  </si>
  <si>
    <t xml:space="preserve">that do not report effect size, because in some instances it may not be appropriate to do so, effect sizes for your data should usually </t>
  </si>
  <si>
    <t>be reported along with reports of statistical significance.</t>
  </si>
  <si>
    <t xml:space="preserve">Manuscripts often benefit from reporting effect sizes of both the new study and studies cited in the literature review. </t>
  </si>
  <si>
    <t xml:space="preserve">To do the latter, it may be necessary to calculate the effect size measures from data summaries or test statistics given in those cited studies. </t>
  </si>
  <si>
    <t xml:space="preserve">In some cases, of course, such calculation will not be possible. Ideally, the author will relate the effect size of the new study to those of previous studies. </t>
  </si>
  <si>
    <t>Confidence intervals are generally appropriate for this purpose (e.g., Do the effect sizes in other studies fall within the confidence i</t>
  </si>
  <si>
    <t xml:space="preserve">nterval estimated from the current study? Do confidence intervals for effect sizes overlap in a particular region?). </t>
  </si>
  <si>
    <t xml:space="preserve">The practical significance of the obtained effect should be emphasized. </t>
  </si>
  <si>
    <t xml:space="preserve">There are quite a few different measures of effect size. Selection of the most appropriate one depends upon the nature of the study conducted. </t>
  </si>
  <si>
    <t>Authors may wish to consult the following publications for guidance:</t>
  </si>
  <si>
    <t xml:space="preserve">Wilkinson, Leland and the Task Force on Statistical Inference. "Statistical Methods in Psychology Journals: Guidelines and Explanations." </t>
  </si>
  <si>
    <t>American Psychologist, 1999. Available online at: http://www.apa.org/journals/amp/amp548594.html</t>
  </si>
  <si>
    <t xml:space="preserve">　※ d (Cohen’s d) の計算は (www.work-learning.com) や，効果量の計算をしてくれるサイト </t>
  </si>
  <si>
    <t>ｔ検定や分散分析（ANOVA）を行って，p値を用いて有意差があった（なかった）という結果を報告しますが，</t>
  </si>
  <si>
    <t>（特にいくつかの先行研究を比べる場合には）必要になります。</t>
  </si>
  <si>
    <t>効果量とはその絶対的な数値のことであると解釈すればよいでしょう。</t>
  </si>
  <si>
    <t>相関でよく見かけるピアソン相関係数（Pearson’s correlation coefficient rです(Field, 2005, p. 32)。</t>
  </si>
  <si>
    <t>Cohen（1988）によれば以下のようになっています。</t>
  </si>
  <si>
    <t>効果量の大きさの解釈ですが，ピアソン相関係数を例に挙げてみると，</t>
  </si>
  <si>
    <t>p値はサンプル数によって変わるものなので，その検定の効果そのものが大きいか小さいかについての情報は</t>
  </si>
  <si>
    <t>何も与えてくれません。そこで，サンプル数によって変化することのない絶対的な数値が</t>
  </si>
  <si>
    <t>　「ややこしい数式なしで，簡単に効果量を計算できないかな？」と思って，このエクセルによる</t>
  </si>
  <si>
    <t>効果量の計算のシートを作成しました。</t>
  </si>
  <si>
    <t>【備考】</t>
  </si>
  <si>
    <t>参考資料・参考文献</t>
  </si>
  <si>
    <r>
      <t>r</t>
    </r>
    <r>
      <rPr>
        <sz val="18"/>
        <rFont val="ＭＳ Ｐゴシック"/>
        <family val="3"/>
      </rPr>
      <t xml:space="preserve"> の計算</t>
    </r>
  </si>
  <si>
    <r>
      <t xml:space="preserve">d </t>
    </r>
    <r>
      <rPr>
        <sz val="18"/>
        <rFont val="ＭＳ Ｐゴシック"/>
        <family val="3"/>
      </rPr>
      <t>の計算</t>
    </r>
  </si>
  <si>
    <r>
      <t>(</t>
    </r>
    <r>
      <rPr>
        <i/>
        <sz val="11"/>
        <rFont val="ＭＳ Ｐゴシック"/>
        <family val="3"/>
      </rPr>
      <t>ｔ</t>
    </r>
    <r>
      <rPr>
        <sz val="11"/>
        <rFont val="ＭＳ Ｐゴシック"/>
        <family val="3"/>
      </rPr>
      <t xml:space="preserve"> 値と自由度から計算）</t>
    </r>
  </si>
  <si>
    <t>東京大学大学院　中田達也氏作成</t>
  </si>
  <si>
    <t>自由度</t>
  </si>
  <si>
    <t>↓ここに値を入れてください</t>
  </si>
  <si>
    <r>
      <t>効果量（</t>
    </r>
    <r>
      <rPr>
        <i/>
        <sz val="12"/>
        <rFont val="ＭＳ Ｐゴシック"/>
        <family val="3"/>
      </rPr>
      <t>r</t>
    </r>
    <r>
      <rPr>
        <sz val="12"/>
        <rFont val="ＭＳ Ｐゴシック"/>
        <family val="3"/>
      </rPr>
      <t>）</t>
    </r>
  </si>
  <si>
    <r>
      <t>t</t>
    </r>
    <r>
      <rPr>
        <sz val="12"/>
        <rFont val="ＭＳ Ｐゴシック"/>
        <family val="3"/>
      </rPr>
      <t>値</t>
    </r>
  </si>
  <si>
    <r>
      <t>t</t>
    </r>
    <r>
      <rPr>
        <sz val="12"/>
        <rFont val="ＭＳ Ｐゴシック"/>
        <family val="3"/>
      </rPr>
      <t>の2乗</t>
    </r>
  </si>
  <si>
    <r>
      <t>t</t>
    </r>
    <r>
      <rPr>
        <sz val="12"/>
        <rFont val="ＭＳ Ｐゴシック"/>
        <family val="3"/>
      </rPr>
      <t>の2乗＋自由度</t>
    </r>
  </si>
  <si>
    <t>一元配置の分散分析</t>
  </si>
  <si>
    <t xml:space="preserve"> </t>
  </si>
  <si>
    <t>平方和</t>
  </si>
  <si>
    <t>自由度</t>
  </si>
  <si>
    <t>平均平方</t>
  </si>
  <si>
    <t>F 値</t>
  </si>
  <si>
    <t>有意確率</t>
  </si>
  <si>
    <t>ｸﾞﾙｰﾌﾟ間</t>
  </si>
  <si>
    <t>ｸﾞﾙｰﾌﾟ内</t>
  </si>
  <si>
    <t>合計</t>
  </si>
  <si>
    <t>.000</t>
  </si>
  <si>
    <t>グループ間平方和</t>
  </si>
  <si>
    <t>グループ間自由度</t>
  </si>
  <si>
    <t>グループ内平均平方</t>
  </si>
  <si>
    <t>平方和の合計</t>
  </si>
  <si>
    <t>【例】</t>
  </si>
  <si>
    <r>
      <t>※多重比較のときには</t>
    </r>
    <r>
      <rPr>
        <i/>
        <sz val="11"/>
        <rFont val="ＭＳ Ｐゴシック"/>
        <family val="3"/>
      </rPr>
      <t>t</t>
    </r>
    <r>
      <rPr>
        <sz val="11"/>
        <rFont val="ＭＳ Ｐゴシック"/>
        <family val="3"/>
      </rPr>
      <t>検定の効果量を用いることができます。</t>
    </r>
  </si>
  <si>
    <t>↓これを報告する</t>
  </si>
  <si>
    <t>t 値</t>
  </si>
  <si>
    <t>有意確率 (両側)</t>
  </si>
  <si>
    <t>平均値</t>
  </si>
  <si>
    <t>標準偏差</t>
  </si>
  <si>
    <t>平均値の標準誤差</t>
  </si>
  <si>
    <t>差の 95% 信頼区間</t>
  </si>
  <si>
    <t>下限</t>
  </si>
  <si>
    <t>上限</t>
  </si>
  <si>
    <t>ﾍﾟｱ 1</t>
  </si>
  <si>
    <r>
      <t>SPSSの</t>
    </r>
    <r>
      <rPr>
        <b/>
        <i/>
        <sz val="11"/>
        <rFont val="ＭＳ Ｐゴシック"/>
        <family val="3"/>
      </rPr>
      <t>t</t>
    </r>
    <r>
      <rPr>
        <b/>
        <sz val="11"/>
        <rFont val="ＭＳ Ｐゴシック"/>
        <family val="3"/>
      </rPr>
      <t>検定のアウトプット</t>
    </r>
  </si>
  <si>
    <t>【報告の例】</t>
  </si>
  <si>
    <r>
      <t>対応のある</t>
    </r>
    <r>
      <rPr>
        <i/>
        <sz val="11"/>
        <rFont val="ＭＳ Ｐゴシック"/>
        <family val="3"/>
      </rPr>
      <t>t</t>
    </r>
    <r>
      <rPr>
        <sz val="11"/>
        <rFont val="ＭＳ Ｐゴシック"/>
        <family val="3"/>
      </rPr>
      <t>検定の場合の例</t>
    </r>
  </si>
  <si>
    <r>
      <t>than to pictures of spiders (</t>
    </r>
    <r>
      <rPr>
        <i/>
        <sz val="11"/>
        <rFont val="ＭＳ Ｐゴシック"/>
        <family val="3"/>
      </rPr>
      <t>M</t>
    </r>
    <r>
      <rPr>
        <sz val="11"/>
        <rFont val="ＭＳ Ｐゴシック"/>
        <family val="3"/>
      </rPr>
      <t xml:space="preserve"> = 41.00, </t>
    </r>
    <r>
      <rPr>
        <i/>
        <sz val="11"/>
        <rFont val="ＭＳ Ｐゴシック"/>
        <family val="3"/>
      </rPr>
      <t>SD</t>
    </r>
    <r>
      <rPr>
        <sz val="11"/>
        <rFont val="ＭＳ Ｐゴシック"/>
        <family val="3"/>
      </rPr>
      <t xml:space="preserve"> = 11.03, </t>
    </r>
    <r>
      <rPr>
        <i/>
        <sz val="11"/>
        <rFont val="ＭＳ Ｐゴシック"/>
        <family val="3"/>
      </rPr>
      <t>t</t>
    </r>
    <r>
      <rPr>
        <sz val="11"/>
        <rFont val="ＭＳ Ｐゴシック"/>
        <family val="3"/>
      </rPr>
      <t xml:space="preserve">(11) = -2.43, </t>
    </r>
    <r>
      <rPr>
        <i/>
        <sz val="11"/>
        <rFont val="ＭＳ Ｐゴシック"/>
        <family val="3"/>
      </rPr>
      <t>p</t>
    </r>
    <r>
      <rPr>
        <sz val="11"/>
        <rFont val="ＭＳ Ｐゴシック"/>
        <family val="3"/>
      </rPr>
      <t xml:space="preserve"> &lt; .05, </t>
    </r>
    <r>
      <rPr>
        <i/>
        <sz val="11"/>
        <rFont val="ＭＳ Ｐゴシック"/>
        <family val="3"/>
      </rPr>
      <t>r</t>
    </r>
    <r>
      <rPr>
        <sz val="11"/>
        <rFont val="ＭＳ Ｐゴシック"/>
        <family val="3"/>
      </rPr>
      <t xml:space="preserve"> =.60).</t>
    </r>
  </si>
  <si>
    <r>
      <t>・On average, participants experienced significantly greater anxiety to real spiders (</t>
    </r>
    <r>
      <rPr>
        <i/>
        <sz val="11"/>
        <rFont val="ＭＳ Ｐゴシック"/>
        <family val="3"/>
      </rPr>
      <t>M</t>
    </r>
    <r>
      <rPr>
        <sz val="11"/>
        <rFont val="ＭＳ Ｐゴシック"/>
        <family val="3"/>
      </rPr>
      <t xml:space="preserve"> = 47.00, </t>
    </r>
    <r>
      <rPr>
        <i/>
        <sz val="11"/>
        <rFont val="ＭＳ Ｐゴシック"/>
        <family val="3"/>
      </rPr>
      <t>SD</t>
    </r>
    <r>
      <rPr>
        <sz val="11"/>
        <rFont val="ＭＳ Ｐゴシック"/>
        <family val="3"/>
      </rPr>
      <t xml:space="preserve"> = 9.29),</t>
    </r>
  </si>
  <si>
    <r>
      <t>対応のない</t>
    </r>
    <r>
      <rPr>
        <i/>
        <sz val="11"/>
        <rFont val="ＭＳ Ｐゴシック"/>
        <family val="3"/>
      </rPr>
      <t>t</t>
    </r>
    <r>
      <rPr>
        <sz val="11"/>
        <rFont val="ＭＳ Ｐゴシック"/>
        <family val="3"/>
      </rPr>
      <t>検定の場合の例 （有意差がなくても効果量を報告している）</t>
    </r>
  </si>
  <si>
    <t>（One-way Independent ANOVA)の効果量の計算</t>
  </si>
  <si>
    <t>【注】</t>
  </si>
  <si>
    <t>・この方法は対応のあるt検定（dependent t-test）でも対応のないt検定（indendent t-test）でも使えます。</t>
  </si>
  <si>
    <t>(Field, 2005, p. 295)</t>
  </si>
  <si>
    <t>(Field, 2005, p. 303)</t>
  </si>
  <si>
    <t>↓ここにそれぞれの値を入れてください</t>
  </si>
  <si>
    <t>SPSSの一元配置の分散分析のアウトプット</t>
  </si>
  <si>
    <t>平均 (Mean)</t>
  </si>
  <si>
    <t>標準偏差 (SD)</t>
  </si>
  <si>
    <t>実験群/Test A</t>
  </si>
  <si>
    <t>統制群/Test B</t>
  </si>
  <si>
    <r>
      <t>効果量（</t>
    </r>
    <r>
      <rPr>
        <i/>
        <sz val="12"/>
        <rFont val="ＭＳ Ｐゴシック"/>
        <family val="3"/>
      </rPr>
      <t>d</t>
    </r>
    <r>
      <rPr>
        <sz val="12"/>
        <rFont val="ＭＳ Ｐゴシック"/>
        <family val="3"/>
      </rPr>
      <t>）</t>
    </r>
  </si>
  <si>
    <t>t 検定（2群の比較）の効果量の計算</t>
  </si>
  <si>
    <r>
      <t xml:space="preserve">Δ </t>
    </r>
    <r>
      <rPr>
        <sz val="18"/>
        <rFont val="ＭＳ Ｐゴシック"/>
        <family val="3"/>
      </rPr>
      <t>の計算</t>
    </r>
  </si>
  <si>
    <t>（事前テストと事後テストの平均と標準偏差から計算）</t>
  </si>
  <si>
    <r>
      <t>than to pictures of spiders (</t>
    </r>
    <r>
      <rPr>
        <i/>
        <sz val="11"/>
        <rFont val="ＭＳ Ｐゴシック"/>
        <family val="3"/>
      </rPr>
      <t>M</t>
    </r>
    <r>
      <rPr>
        <sz val="11"/>
        <rFont val="ＭＳ Ｐゴシック"/>
        <family val="3"/>
      </rPr>
      <t xml:space="preserve"> = 40.00, </t>
    </r>
    <r>
      <rPr>
        <i/>
        <sz val="11"/>
        <rFont val="ＭＳ Ｐゴシック"/>
        <family val="3"/>
      </rPr>
      <t>SD</t>
    </r>
    <r>
      <rPr>
        <sz val="11"/>
        <rFont val="ＭＳ Ｐゴシック"/>
        <family val="3"/>
      </rPr>
      <t xml:space="preserve"> = 9.29). This difference was not significant </t>
    </r>
    <r>
      <rPr>
        <i/>
        <sz val="11"/>
        <rFont val="ＭＳ Ｐゴシック"/>
        <family val="3"/>
      </rPr>
      <t>t</t>
    </r>
    <r>
      <rPr>
        <sz val="11"/>
        <rFont val="ＭＳ Ｐゴシック"/>
        <family val="3"/>
      </rPr>
      <t xml:space="preserve">(22) = -1.68, </t>
    </r>
    <r>
      <rPr>
        <i/>
        <sz val="11"/>
        <rFont val="ＭＳ Ｐゴシック"/>
        <family val="3"/>
      </rPr>
      <t>p</t>
    </r>
    <r>
      <rPr>
        <sz val="11"/>
        <rFont val="ＭＳ Ｐゴシック"/>
        <family val="3"/>
      </rPr>
      <t xml:space="preserve"> &gt; .05; </t>
    </r>
    <r>
      <rPr>
        <sz val="11"/>
        <color indexed="10"/>
        <rFont val="ＭＳ Ｐゴシック"/>
        <family val="3"/>
      </rPr>
      <t>however, it did present a medium sized effect r = .34.</t>
    </r>
  </si>
  <si>
    <r>
      <t xml:space="preserve">t </t>
    </r>
    <r>
      <rPr>
        <sz val="11"/>
        <rFont val="ＭＳ Ｐゴシック"/>
        <family val="3"/>
      </rPr>
      <t>値</t>
    </r>
  </si>
  <si>
    <r>
      <t>p</t>
    </r>
    <r>
      <rPr>
        <sz val="11"/>
        <rFont val="ＭＳ Ｐゴシック"/>
        <family val="3"/>
      </rPr>
      <t xml:space="preserve"> &lt; .01</t>
    </r>
  </si>
  <si>
    <r>
      <t xml:space="preserve">↓自由度と </t>
    </r>
    <r>
      <rPr>
        <i/>
        <sz val="11"/>
        <rFont val="ＭＳ Ｐゴシック"/>
        <family val="3"/>
      </rPr>
      <t xml:space="preserve">t </t>
    </r>
    <r>
      <rPr>
        <sz val="11"/>
        <rFont val="ＭＳ Ｐゴシック"/>
        <family val="3"/>
      </rPr>
      <t>値は</t>
    </r>
    <r>
      <rPr>
        <i/>
        <sz val="11"/>
        <rFont val="ＭＳ Ｐゴシック"/>
        <family val="3"/>
      </rPr>
      <t xml:space="preserve"> d</t>
    </r>
    <r>
      <rPr>
        <sz val="11"/>
        <rFont val="ＭＳ Ｐゴシック"/>
        <family val="3"/>
      </rPr>
      <t xml:space="preserve"> の計算のために記入する必要ありません</t>
    </r>
  </si>
  <si>
    <t>|.20|≦small&lt;|.50|</t>
  </si>
  <si>
    <t>|.50|&lt;medium&lt;|.80|</t>
  </si>
  <si>
    <t>|.80|≦large</t>
  </si>
  <si>
    <t>Δ=.50なら意味があると見なします(Koizumi &amp; Katagiri, 2007)</t>
  </si>
  <si>
    <t>事前テスト(pre-test)</t>
  </si>
  <si>
    <t>事後テスト(post-test)</t>
  </si>
  <si>
    <r>
      <t>効果量（</t>
    </r>
    <r>
      <rPr>
        <i/>
        <sz val="12"/>
        <rFont val="ＭＳ Ｐゴシック"/>
        <family val="3"/>
      </rPr>
      <t>Δ</t>
    </r>
    <r>
      <rPr>
        <sz val="12"/>
        <rFont val="ＭＳ Ｐゴシック"/>
        <family val="3"/>
      </rPr>
      <t>）</t>
    </r>
  </si>
  <si>
    <r>
      <t xml:space="preserve">↓自由度と </t>
    </r>
    <r>
      <rPr>
        <i/>
        <sz val="11"/>
        <rFont val="ＭＳ Ｐゴシック"/>
        <family val="3"/>
      </rPr>
      <t xml:space="preserve">t </t>
    </r>
    <r>
      <rPr>
        <sz val="11"/>
        <rFont val="ＭＳ Ｐゴシック"/>
        <family val="3"/>
      </rPr>
      <t>値は</t>
    </r>
    <r>
      <rPr>
        <i/>
        <sz val="11"/>
        <rFont val="ＭＳ Ｐゴシック"/>
        <family val="3"/>
      </rPr>
      <t xml:space="preserve"> Δ </t>
    </r>
    <r>
      <rPr>
        <sz val="11"/>
        <rFont val="ＭＳ Ｐゴシック"/>
        <family val="3"/>
      </rPr>
      <t>の計算のために記入する必要ありません</t>
    </r>
  </si>
  <si>
    <t xml:space="preserve">Koizumi, R., &amp; Katagiri, K. (2007). Changes in speaking performance of Japanese high school students: </t>
  </si>
  <si>
    <t>　　　　　　　　　　　　　　　　　　　　　　The case of an English course at a SELHi. ARELE, 18, p.81-90.</t>
  </si>
  <si>
    <t>二元配置以上の分散分析の効果量の計算</t>
  </si>
  <si>
    <t>ｿｰｽ</t>
  </si>
  <si>
    <t>修正ﾓﾃﾞﾙ</t>
  </si>
  <si>
    <t>切片</t>
  </si>
  <si>
    <t>誤差</t>
  </si>
  <si>
    <t>SPSSのアウトプット</t>
  </si>
  <si>
    <t>要因A（主効果）</t>
  </si>
  <si>
    <t>要因B（主効果）</t>
  </si>
  <si>
    <t>要因A * 要因B （交互作用）</t>
  </si>
  <si>
    <t>要因A（主効果）の平方和</t>
  </si>
  <si>
    <t>要因B（主効果）の平方和</t>
  </si>
  <si>
    <t>要因A * 要因B （交互作用）の平方和</t>
  </si>
  <si>
    <t>総和</t>
  </si>
  <si>
    <t>修正総和</t>
  </si>
  <si>
    <t>修正総和</t>
  </si>
  <si>
    <r>
      <t>要因A（主効果）の効果量（</t>
    </r>
    <r>
      <rPr>
        <i/>
        <sz val="12"/>
        <rFont val="ＭＳ Ｐゴシック"/>
        <family val="3"/>
      </rPr>
      <t>η</t>
    </r>
    <r>
      <rPr>
        <vertAlign val="superscript"/>
        <sz val="12"/>
        <rFont val="ＭＳ Ｐゴシック"/>
        <family val="3"/>
      </rPr>
      <t>2</t>
    </r>
    <r>
      <rPr>
        <sz val="12"/>
        <rFont val="ＭＳ Ｐゴシック"/>
        <family val="3"/>
      </rPr>
      <t>）</t>
    </r>
  </si>
  <si>
    <r>
      <t>要因B（主効果）の効果量（</t>
    </r>
    <r>
      <rPr>
        <i/>
        <sz val="12"/>
        <rFont val="ＭＳ Ｐゴシック"/>
        <family val="3"/>
      </rPr>
      <t>η</t>
    </r>
    <r>
      <rPr>
        <vertAlign val="superscript"/>
        <sz val="12"/>
        <rFont val="ＭＳ Ｐゴシック"/>
        <family val="3"/>
      </rPr>
      <t>2</t>
    </r>
    <r>
      <rPr>
        <sz val="12"/>
        <rFont val="ＭＳ Ｐゴシック"/>
        <family val="3"/>
      </rPr>
      <t>）</t>
    </r>
  </si>
  <si>
    <r>
      <t>要因A * 要因B （交互作用）の効果量（</t>
    </r>
    <r>
      <rPr>
        <i/>
        <sz val="12"/>
        <rFont val="ＭＳ Ｐゴシック"/>
        <family val="3"/>
      </rPr>
      <t>η</t>
    </r>
    <r>
      <rPr>
        <vertAlign val="superscript"/>
        <sz val="12"/>
        <rFont val="ＭＳ Ｐゴシック"/>
        <family val="3"/>
      </rPr>
      <t>2</t>
    </r>
    <r>
      <rPr>
        <sz val="12"/>
        <rFont val="ＭＳ Ｐゴシック"/>
        <family val="3"/>
      </rPr>
      <t>）</t>
    </r>
  </si>
  <si>
    <r>
      <t>・ここで計算したものは</t>
    </r>
    <r>
      <rPr>
        <sz val="11"/>
        <rFont val="ＭＳ Ｐゴシック"/>
        <family val="3"/>
      </rPr>
      <t xml:space="preserve"> </t>
    </r>
    <r>
      <rPr>
        <sz val="11"/>
        <rFont val="ＭＳ Ｐゴシック"/>
        <family val="3"/>
      </rPr>
      <t>partial η</t>
    </r>
    <r>
      <rPr>
        <vertAlign val="superscript"/>
        <sz val="11"/>
        <rFont val="ＭＳ Ｐゴシック"/>
        <family val="3"/>
      </rPr>
      <t>2</t>
    </r>
    <r>
      <rPr>
        <sz val="11"/>
        <rFont val="ＭＳ Ｐゴシック"/>
        <family val="3"/>
      </rPr>
      <t xml:space="preserve"> （偏イータ2乗，偏相関比）とは違うので注意が必要です。</t>
    </r>
  </si>
  <si>
    <t>偏ｲｰﾀ 2 乗</t>
  </si>
  <si>
    <r>
      <t>・partial η</t>
    </r>
    <r>
      <rPr>
        <vertAlign val="superscript"/>
        <sz val="11"/>
        <rFont val="ＭＳ Ｐゴシック"/>
        <family val="3"/>
      </rPr>
      <t>2</t>
    </r>
    <r>
      <rPr>
        <sz val="11"/>
        <rFont val="ＭＳ Ｐゴシック"/>
        <family val="3"/>
      </rPr>
      <t xml:space="preserve"> （偏イータ2乗，偏相関比）は</t>
    </r>
    <r>
      <rPr>
        <sz val="11"/>
        <rFont val="ＭＳ Ｐゴシック"/>
        <family val="3"/>
      </rPr>
      <t>SPSSの【オプション】→【効果サイズの推定値】を指定すればアウトプットで表示されます。</t>
    </r>
  </si>
  <si>
    <t>誤差の平均平方</t>
  </si>
  <si>
    <r>
      <t>要因A（主効果）の効果量（ω</t>
    </r>
    <r>
      <rPr>
        <vertAlign val="superscript"/>
        <sz val="12"/>
        <rFont val="ＭＳ Ｐゴシック"/>
        <family val="3"/>
      </rPr>
      <t>2</t>
    </r>
    <r>
      <rPr>
        <sz val="12"/>
        <rFont val="ＭＳ Ｐゴシック"/>
        <family val="3"/>
      </rPr>
      <t>）</t>
    </r>
  </si>
  <si>
    <r>
      <t>要因B（主効果）の効果量（ω</t>
    </r>
    <r>
      <rPr>
        <vertAlign val="superscript"/>
        <sz val="12"/>
        <rFont val="ＭＳ Ｐゴシック"/>
        <family val="3"/>
      </rPr>
      <t>2</t>
    </r>
    <r>
      <rPr>
        <sz val="12"/>
        <rFont val="ＭＳ Ｐゴシック"/>
        <family val="3"/>
      </rPr>
      <t>）</t>
    </r>
  </si>
  <si>
    <r>
      <t>要因A * 要因B （交互作用）の効果量（ω</t>
    </r>
    <r>
      <rPr>
        <vertAlign val="superscript"/>
        <sz val="12"/>
        <rFont val="ＭＳ Ｐゴシック"/>
        <family val="3"/>
      </rPr>
      <t>2</t>
    </r>
    <r>
      <rPr>
        <sz val="12"/>
        <rFont val="ＭＳ Ｐゴシック"/>
        <family val="3"/>
      </rPr>
      <t>）</t>
    </r>
  </si>
  <si>
    <t>要因A（主効果）の平方和と自由度</t>
  </si>
  <si>
    <t>要因B（主効果）の平方和と自由度</t>
  </si>
  <si>
    <t>要因A * 要因B （交互作用）の平方和と自由度</t>
  </si>
  <si>
    <t>VAR00001</t>
  </si>
  <si>
    <t>Mann-Whitney の U</t>
  </si>
  <si>
    <t>Wilcoxon の W</t>
  </si>
  <si>
    <t>Z</t>
  </si>
  <si>
    <t>漸近有意確率 (両側)</t>
  </si>
  <si>
    <t>正確有意確率 [2x(片側有意確率)]</t>
  </si>
  <si>
    <t>ノンパラメトリック検定の効果量の計算</t>
  </si>
  <si>
    <t>群の数</t>
  </si>
  <si>
    <t>データの対応</t>
  </si>
  <si>
    <t>検定方法</t>
  </si>
  <si>
    <t>なし</t>
  </si>
  <si>
    <t>あり</t>
  </si>
  <si>
    <t>中央値
・
順位など</t>
  </si>
  <si>
    <t>2群</t>
  </si>
  <si>
    <t>3群以上</t>
  </si>
  <si>
    <t>用いる
代表値</t>
  </si>
  <si>
    <r>
      <t>マン・ホイットニーの</t>
    </r>
    <r>
      <rPr>
        <i/>
        <sz val="11"/>
        <rFont val="ＭＳ Ｐゴシック"/>
        <family val="3"/>
      </rPr>
      <t>U</t>
    </r>
    <r>
      <rPr>
        <sz val="11"/>
        <rFont val="ＭＳ Ｐゴシック"/>
        <family val="3"/>
      </rPr>
      <t>検定</t>
    </r>
  </si>
  <si>
    <t>ウィルコクスンの符号付順位和検定</t>
  </si>
  <si>
    <t>クラスカル・ウォリスの順位和検定</t>
  </si>
  <si>
    <t>フリードマン検定</t>
  </si>
  <si>
    <r>
      <t>出所：『英語教師のための教育データ分析入門』</t>
    </r>
    <r>
      <rPr>
        <sz val="11"/>
        <rFont val="ＭＳ Ｐゴシック"/>
        <family val="3"/>
      </rPr>
      <t xml:space="preserve"> </t>
    </r>
    <r>
      <rPr>
        <sz val="11"/>
        <rFont val="ＭＳ Ｐゴシック"/>
        <family val="3"/>
      </rPr>
      <t>p</t>
    </r>
    <r>
      <rPr>
        <sz val="11"/>
        <rFont val="ＭＳ Ｐゴシック"/>
        <family val="3"/>
      </rPr>
      <t>.61</t>
    </r>
  </si>
  <si>
    <t>人数</t>
  </si>
  <si>
    <t>Z</t>
  </si>
  <si>
    <r>
      <t>(</t>
    </r>
    <r>
      <rPr>
        <i/>
        <sz val="11"/>
        <rFont val="ＭＳ Ｐゴシック"/>
        <family val="3"/>
      </rPr>
      <t xml:space="preserve">Z </t>
    </r>
    <r>
      <rPr>
        <sz val="11"/>
        <rFont val="ＭＳ Ｐゴシック"/>
        <family val="3"/>
      </rPr>
      <t>と被験者数から計算）</t>
    </r>
  </si>
  <si>
    <t>1. 各群の人数が同じ場合</t>
  </si>
  <si>
    <t>2. 各群の人数が違う場合</t>
  </si>
  <si>
    <t>実験群</t>
  </si>
  <si>
    <t>統制群</t>
  </si>
  <si>
    <t>人数 (n)</t>
  </si>
  <si>
    <t xml:space="preserve">  (http://web.uccs.edu/lbecker/Psy590/escalc3.htm) を使えば簡単に計算できます。</t>
  </si>
  <si>
    <t>n はサンプル数</t>
  </si>
  <si>
    <t>M は行と列のいずれかの最小数</t>
  </si>
  <si>
    <r>
      <t>クロス表のχ</t>
    </r>
    <r>
      <rPr>
        <b/>
        <vertAlign val="superscript"/>
        <sz val="18"/>
        <rFont val="ＭＳ Ｐゴシック"/>
        <family val="3"/>
      </rPr>
      <t>2</t>
    </r>
    <r>
      <rPr>
        <b/>
        <sz val="18"/>
        <rFont val="ＭＳ Ｐゴシック"/>
        <family val="3"/>
      </rPr>
      <t>検定</t>
    </r>
  </si>
  <si>
    <r>
      <t>小野寺孝義</t>
    </r>
    <r>
      <rPr>
        <sz val="10.5"/>
        <rFont val="Century"/>
        <family val="1"/>
      </rPr>
      <t xml:space="preserve"> </t>
    </r>
    <r>
      <rPr>
        <sz val="10.5"/>
        <rFont val="ＭＳ Ｐ明朝"/>
        <family val="1"/>
      </rPr>
      <t>・</t>
    </r>
    <r>
      <rPr>
        <sz val="10.5"/>
        <rFont val="Century"/>
        <family val="1"/>
      </rPr>
      <t xml:space="preserve"> </t>
    </r>
    <r>
      <rPr>
        <sz val="10.5"/>
        <rFont val="ＭＳ Ｐ明朝"/>
        <family val="1"/>
      </rPr>
      <t>菱村</t>
    </r>
    <r>
      <rPr>
        <sz val="10.5"/>
        <rFont val="Century"/>
        <family val="1"/>
      </rPr>
      <t xml:space="preserve"> </t>
    </r>
    <r>
      <rPr>
        <sz val="10.5"/>
        <rFont val="ＭＳ Ｐ明朝"/>
        <family val="1"/>
      </rPr>
      <t>豊</t>
    </r>
    <r>
      <rPr>
        <sz val="10.5"/>
        <rFont val="Century"/>
        <family val="1"/>
      </rPr>
      <t xml:space="preserve"> (2005)</t>
    </r>
    <r>
      <rPr>
        <sz val="10.5"/>
        <rFont val="ＭＳ Ｐ明朝"/>
        <family val="1"/>
      </rPr>
      <t>.</t>
    </r>
    <r>
      <rPr>
        <sz val="10.5"/>
        <rFont val="Century"/>
        <family val="1"/>
      </rPr>
      <t xml:space="preserve"> </t>
    </r>
    <r>
      <rPr>
        <sz val="10.5"/>
        <rFont val="ＭＳ Ｐ明朝"/>
        <family val="1"/>
      </rPr>
      <t>『文科系学生のための新統計学』</t>
    </r>
    <r>
      <rPr>
        <sz val="10.5"/>
        <rFont val="Century"/>
        <family val="1"/>
      </rPr>
      <t xml:space="preserve"> </t>
    </r>
    <r>
      <rPr>
        <sz val="10.5"/>
        <rFont val="ＭＳ Ｐ明朝"/>
        <family val="1"/>
      </rPr>
      <t>京都：ナカニシヤ出版.</t>
    </r>
  </si>
  <si>
    <r>
      <t>χ</t>
    </r>
    <r>
      <rPr>
        <vertAlign val="superscript"/>
        <sz val="12"/>
        <rFont val="ＭＳ Ｐゴシック"/>
        <family val="3"/>
      </rPr>
      <t>2</t>
    </r>
    <r>
      <rPr>
        <sz val="12"/>
        <rFont val="ＭＳ Ｐゴシック"/>
        <family val="3"/>
      </rPr>
      <t>値</t>
    </r>
  </si>
  <si>
    <r>
      <t xml:space="preserve">効果量（Cramer's </t>
    </r>
    <r>
      <rPr>
        <i/>
        <sz val="12"/>
        <rFont val="ＭＳ Ｐゴシック"/>
        <family val="3"/>
      </rPr>
      <t>V</t>
    </r>
    <r>
      <rPr>
        <sz val="12"/>
        <rFont val="ＭＳ Ｐゴシック"/>
        <family val="3"/>
      </rPr>
      <t>）</t>
    </r>
  </si>
  <si>
    <t xml:space="preserve">　 </t>
  </si>
  <si>
    <r>
      <t>※行と列のいずれかが2のクロス表の場合は，M=2となって，sqrt(χ</t>
    </r>
    <r>
      <rPr>
        <b/>
        <vertAlign val="superscript"/>
        <sz val="11"/>
        <rFont val="ＭＳ Ｐゴシック"/>
        <family val="3"/>
      </rPr>
      <t>2</t>
    </r>
    <r>
      <rPr>
        <b/>
        <sz val="11"/>
        <rFont val="ＭＳ Ｐゴシック"/>
        <family val="3"/>
      </rPr>
      <t>/n)となり，この指標はφと呼ばれる。</t>
    </r>
  </si>
  <si>
    <t>行・列の少ない方の値</t>
  </si>
  <si>
    <r>
      <t>・ω</t>
    </r>
    <r>
      <rPr>
        <vertAlign val="superscript"/>
        <sz val="11"/>
        <rFont val="ＭＳ Ｐゴシック"/>
        <family val="3"/>
      </rPr>
      <t xml:space="preserve">2 </t>
    </r>
    <r>
      <rPr>
        <sz val="11"/>
        <rFont val="ＭＳ Ｐゴシック"/>
        <family val="3"/>
      </rPr>
      <t>はグループごとの人数が等しいときにしか使用できず (Field, 2005, p.384; Hatch &amp; Lazaraton, 1991, p. 331)，</t>
    </r>
  </si>
  <si>
    <t>繰り返しありの場合（反復測定，repeated measures）には計算式が異なります (Field, 2005, p.452)。</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</si>
</sst>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0_ "/>
    <numFmt numFmtId="179" formatCode=".00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000000000_ "/>
    <numFmt numFmtId="186" formatCode="0.00000000000_ "/>
    <numFmt numFmtId="187" formatCode="0.000000000_ "/>
    <numFmt numFmtId="188" formatCode="0.00000000_ "/>
    <numFmt numFmtId="189" formatCode="0.0000000_ "/>
    <numFmt numFmtId="190" formatCode="0.000000_ "/>
    <numFmt numFmtId="191" formatCode="0.00000_ "/>
    <numFmt numFmtId="192" formatCode="0.0000_ "/>
    <numFmt numFmtId="193" formatCode="0.0_ "/>
    <numFmt numFmtId="194" formatCode="0_ "/>
    <numFmt numFmtId="195" formatCode=".000\ "/>
    <numFmt numFmtId="196" formatCode=".0000"/>
  </numFmts>
  <fonts count="63">
    <font>
      <sz val="11"/>
      <name val="ＭＳ Ｐゴシック"/>
      <family val="3"/>
    </font>
    <font>
      <sz val="6"/>
      <name val="ＭＳ Ｐゴシック"/>
      <family val="3"/>
    </font>
    <font>
      <i/>
      <sz val="11"/>
      <name val="ＭＳ Ｐゴシック"/>
      <family val="3"/>
    </font>
    <font>
      <i/>
      <sz val="18"/>
      <name val="ＭＳ Ｐゴシック"/>
      <family val="3"/>
    </font>
    <font>
      <sz val="18"/>
      <name val="ＭＳ Ｐゴシック"/>
      <family val="3"/>
    </font>
    <font>
      <sz val="12"/>
      <name val="ＭＳ Ｐゴシック"/>
      <family val="3"/>
    </font>
    <font>
      <i/>
      <sz val="12"/>
      <name val="ＭＳ Ｐゴシック"/>
      <family val="3"/>
    </font>
    <font>
      <vertAlign val="superscript"/>
      <sz val="12"/>
      <name val="ＭＳ Ｐゴシック"/>
      <family val="3"/>
    </font>
    <font>
      <b/>
      <sz val="11"/>
      <name val="ＭＳ Ｐゴシック"/>
      <family val="3"/>
    </font>
    <font>
      <sz val="11"/>
      <color indexed="10"/>
      <name val="ＭＳ Ｐゴシック"/>
      <family val="3"/>
    </font>
    <font>
      <b/>
      <sz val="12"/>
      <name val="ＭＳ Ｐゴシック"/>
      <family val="3"/>
    </font>
    <font>
      <sz val="8"/>
      <name val="ＭＳ Ｐゴシック"/>
      <family val="3"/>
    </font>
    <font>
      <sz val="9"/>
      <name val="ＭＳ Ｐゴシック"/>
      <family val="3"/>
    </font>
    <font>
      <b/>
      <i/>
      <sz val="11"/>
      <name val="ＭＳ Ｐゴシック"/>
      <family val="3"/>
    </font>
    <font>
      <b/>
      <sz val="14"/>
      <name val="ＭＳ Ｐゴシック"/>
      <family val="3"/>
    </font>
    <font>
      <u val="single"/>
      <sz val="11"/>
      <color indexed="12"/>
      <name val="ＭＳ Ｐゴシック"/>
      <family val="3"/>
    </font>
    <font>
      <vertAlign val="superscript"/>
      <sz val="18"/>
      <name val="ＭＳ Ｐゴシック"/>
      <family val="3"/>
    </font>
    <font>
      <sz val="10"/>
      <name val="Century"/>
      <family val="1"/>
    </font>
    <font>
      <sz val="11"/>
      <name val="ＭＳP ゴシック"/>
      <family val="3"/>
    </font>
    <font>
      <sz val="10"/>
      <name val="ＭＳ Ｐゴシック"/>
      <family val="3"/>
    </font>
    <font>
      <vertAlign val="superscript"/>
      <sz val="11"/>
      <name val="ＭＳ Ｐゴシック"/>
      <family val="3"/>
    </font>
    <font>
      <sz val="10"/>
      <name val="Arial Unicode MS"/>
      <family val="3"/>
    </font>
    <font>
      <i/>
      <sz val="11"/>
      <name val="Century"/>
      <family val="1"/>
    </font>
    <font>
      <b/>
      <sz val="18"/>
      <name val="ＭＳ Ｐゴシック"/>
      <family val="3"/>
    </font>
    <font>
      <b/>
      <vertAlign val="superscript"/>
      <sz val="18"/>
      <name val="ＭＳ Ｐゴシック"/>
      <family val="3"/>
    </font>
    <font>
      <sz val="10.5"/>
      <name val="ＭＳ Ｐ明朝"/>
      <family val="1"/>
    </font>
    <font>
      <sz val="10.5"/>
      <name val="Century"/>
      <family val="1"/>
    </font>
    <font>
      <b/>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name val="Calibri"/>
      <family val="3"/>
    </font>
    <font>
      <sz val="1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
      <patternFill patternType="solid">
        <fgColor indexed="63"/>
        <bgColor indexed="64"/>
      </patternFill>
    </fill>
    <fill>
      <patternFill patternType="solid">
        <fgColor indexed="40"/>
        <bgColor indexed="64"/>
      </patternFill>
    </fill>
    <fill>
      <patternFill patternType="solid">
        <fgColor indexed="46"/>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style="thin"/>
    </border>
    <border>
      <left>
        <color indexed="63"/>
      </left>
      <right style="medium"/>
      <top>
        <color indexed="63"/>
      </top>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color indexed="63"/>
      </top>
      <bottom style="medium"/>
    </border>
    <border>
      <left style="medium"/>
      <right style="thin"/>
      <top>
        <color indexed="63"/>
      </top>
      <bottom style="thin"/>
    </border>
    <border>
      <left style="medium"/>
      <right style="thin"/>
      <top>
        <color indexed="63"/>
      </top>
      <bottom style="mediu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80">
    <xf numFmtId="0" fontId="0" fillId="0" borderId="0" xfId="0" applyAlignment="1">
      <alignment vertical="center"/>
    </xf>
    <xf numFmtId="0" fontId="3" fillId="0" borderId="0" xfId="0" applyFont="1" applyAlignment="1">
      <alignment vertical="center"/>
    </xf>
    <xf numFmtId="0" fontId="0" fillId="0" borderId="0" xfId="0" applyFill="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49" fontId="0" fillId="0" borderId="0" xfId="0" applyNumberFormat="1" applyAlignment="1">
      <alignment horizontal="right" vertical="center"/>
    </xf>
    <xf numFmtId="0" fontId="0" fillId="0" borderId="0" xfId="0" applyBorder="1" applyAlignment="1">
      <alignment vertical="center"/>
    </xf>
    <xf numFmtId="0" fontId="5" fillId="0"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5" fillId="34" borderId="0" xfId="0" applyFont="1" applyFill="1" applyAlignment="1">
      <alignment vertical="center"/>
    </xf>
    <xf numFmtId="0" fontId="0" fillId="34" borderId="0" xfId="0" applyFont="1" applyFill="1" applyAlignment="1">
      <alignment vertical="center"/>
    </xf>
    <xf numFmtId="0" fontId="5" fillId="35" borderId="0" xfId="0" applyFont="1" applyFill="1" applyAlignment="1">
      <alignment vertical="center"/>
    </xf>
    <xf numFmtId="0" fontId="0" fillId="35" borderId="0" xfId="0" applyFont="1" applyFill="1" applyAlignment="1">
      <alignment vertical="center"/>
    </xf>
    <xf numFmtId="0" fontId="5" fillId="36" borderId="0" xfId="0" applyFont="1" applyFill="1" applyAlignment="1">
      <alignment vertical="center"/>
    </xf>
    <xf numFmtId="0" fontId="0" fillId="36" borderId="10" xfId="0" applyFill="1" applyBorder="1" applyAlignment="1">
      <alignment vertical="center"/>
    </xf>
    <xf numFmtId="0" fontId="0" fillId="0" borderId="0" xfId="0" applyAlignment="1">
      <alignment horizontal="right" vertical="center"/>
    </xf>
    <xf numFmtId="0" fontId="0" fillId="34" borderId="12" xfId="0" applyFont="1" applyFill="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12" fillId="0" borderId="13" xfId="0" applyFont="1" applyBorder="1" applyAlignment="1">
      <alignment horizontal="center" vertical="center"/>
    </xf>
    <xf numFmtId="0" fontId="6" fillId="0" borderId="0" xfId="0" applyFont="1" applyFill="1" applyAlignment="1">
      <alignment vertical="center"/>
    </xf>
    <xf numFmtId="0" fontId="5" fillId="33" borderId="10" xfId="0" applyFont="1" applyFill="1" applyBorder="1" applyAlignment="1">
      <alignment vertical="center"/>
    </xf>
    <xf numFmtId="178" fontId="5" fillId="0" borderId="10" xfId="0" applyNumberFormat="1" applyFont="1" applyBorder="1" applyAlignment="1">
      <alignment vertical="center"/>
    </xf>
    <xf numFmtId="178" fontId="5" fillId="37" borderId="10" xfId="0" applyNumberFormat="1" applyFont="1" applyFill="1" applyBorder="1" applyAlignment="1">
      <alignment vertical="center"/>
    </xf>
    <xf numFmtId="0" fontId="0" fillId="38" borderId="0" xfId="0" applyFill="1" applyAlignment="1">
      <alignment vertical="center"/>
    </xf>
    <xf numFmtId="179" fontId="5" fillId="0" borderId="10" xfId="0" applyNumberFormat="1" applyFont="1" applyBorder="1" applyAlignment="1">
      <alignment vertical="center"/>
    </xf>
    <xf numFmtId="0" fontId="14" fillId="39" borderId="0" xfId="0" applyFont="1" applyFill="1" applyAlignment="1">
      <alignment vertical="center" wrapText="1"/>
    </xf>
    <xf numFmtId="176" fontId="5" fillId="0" borderId="0" xfId="0" applyNumberFormat="1" applyFont="1" applyBorder="1" applyAlignment="1">
      <alignment vertical="center"/>
    </xf>
    <xf numFmtId="0" fontId="4" fillId="0" borderId="10" xfId="0" applyFont="1" applyBorder="1" applyAlignment="1">
      <alignment vertical="center"/>
    </xf>
    <xf numFmtId="0" fontId="6" fillId="0" borderId="10"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33" borderId="0" xfId="0" applyFill="1" applyAlignment="1">
      <alignment vertical="center"/>
    </xf>
    <xf numFmtId="177" fontId="0" fillId="0" borderId="0" xfId="0" applyNumberFormat="1" applyAlignment="1">
      <alignment horizontal="right" vertical="center"/>
    </xf>
    <xf numFmtId="0" fontId="0" fillId="34" borderId="0" xfId="0" applyFill="1" applyBorder="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4" xfId="0" applyBorder="1" applyAlignment="1">
      <alignment horizontal="center" vertical="center"/>
    </xf>
    <xf numFmtId="176" fontId="5" fillId="0" borderId="14"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0" fillId="0" borderId="11" xfId="0" applyFont="1" applyBorder="1" applyAlignment="1">
      <alignment vertical="center"/>
    </xf>
    <xf numFmtId="0" fontId="17" fillId="0" borderId="0" xfId="0" applyFont="1" applyBorder="1" applyAlignment="1">
      <alignment horizontal="center" vertical="center"/>
    </xf>
    <xf numFmtId="0" fontId="0" fillId="39" borderId="0" xfId="0" applyFill="1" applyAlignment="1">
      <alignment vertical="center"/>
    </xf>
    <xf numFmtId="0" fontId="0" fillId="39" borderId="0" xfId="0" applyFill="1" applyAlignment="1">
      <alignment vertical="center" wrapText="1"/>
    </xf>
    <xf numFmtId="0" fontId="0" fillId="39" borderId="0" xfId="0" applyFill="1" applyAlignment="1">
      <alignment vertical="center" shrinkToFit="1"/>
    </xf>
    <xf numFmtId="0" fontId="0" fillId="39" borderId="0" xfId="0" applyNumberFormat="1" applyFill="1" applyAlignment="1">
      <alignment vertical="center" shrinkToFit="1"/>
    </xf>
    <xf numFmtId="0" fontId="8" fillId="39" borderId="0" xfId="0" applyFont="1" applyFill="1" applyAlignment="1">
      <alignment vertical="center" shrinkToFit="1"/>
    </xf>
    <xf numFmtId="0" fontId="8" fillId="39" borderId="0" xfId="0" applyFont="1" applyFill="1" applyAlignment="1">
      <alignment vertical="center"/>
    </xf>
    <xf numFmtId="0" fontId="3" fillId="0" borderId="10" xfId="0" applyFont="1" applyBorder="1" applyAlignment="1">
      <alignment vertical="center"/>
    </xf>
    <xf numFmtId="0" fontId="9" fillId="0" borderId="0" xfId="0" applyFont="1" applyBorder="1" applyAlignment="1">
      <alignment vertical="center"/>
    </xf>
    <xf numFmtId="0" fontId="0" fillId="0" borderId="11" xfId="0" applyBorder="1" applyAlignment="1">
      <alignment horizontal="center" vertical="center"/>
    </xf>
    <xf numFmtId="0" fontId="0" fillId="33" borderId="15" xfId="0" applyFill="1" applyBorder="1" applyAlignment="1">
      <alignment vertical="center"/>
    </xf>
    <xf numFmtId="0" fontId="5" fillId="0" borderId="0" xfId="0" applyFont="1" applyBorder="1" applyAlignment="1">
      <alignment vertical="center"/>
    </xf>
    <xf numFmtId="176" fontId="5" fillId="0" borderId="0" xfId="0" applyNumberFormat="1" applyFont="1" applyBorder="1" applyAlignment="1">
      <alignment horizontal="center" vertical="center"/>
    </xf>
    <xf numFmtId="0" fontId="0" fillId="0" borderId="0" xfId="0" applyFill="1" applyBorder="1" applyAlignment="1">
      <alignment vertical="center"/>
    </xf>
    <xf numFmtId="179" fontId="5" fillId="0" borderId="0" xfId="0" applyNumberFormat="1" applyFont="1"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35" borderId="20" xfId="0" applyFill="1" applyBorder="1" applyAlignment="1">
      <alignment horizontal="center" vertical="center"/>
    </xf>
    <xf numFmtId="177" fontId="0" fillId="0" borderId="0" xfId="0" applyNumberFormat="1" applyAlignment="1">
      <alignment vertical="center"/>
    </xf>
    <xf numFmtId="0" fontId="0" fillId="0" borderId="0" xfId="0" applyFill="1" applyBorder="1" applyAlignment="1">
      <alignment horizontal="center" vertical="center"/>
    </xf>
    <xf numFmtId="0" fontId="5" fillId="0" borderId="11" xfId="0" applyFont="1" applyBorder="1" applyAlignment="1">
      <alignment vertical="center"/>
    </xf>
    <xf numFmtId="178" fontId="0" fillId="0" borderId="21" xfId="0" applyNumberFormat="1" applyBorder="1" applyAlignment="1">
      <alignment horizontal="center" vertical="center"/>
    </xf>
    <xf numFmtId="0" fontId="0" fillId="0" borderId="0" xfId="0" applyFill="1"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2" fillId="0" borderId="11" xfId="0" applyFont="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35" borderId="24" xfId="0" applyFill="1" applyBorder="1" applyAlignment="1">
      <alignment horizontal="center" vertical="center"/>
    </xf>
    <xf numFmtId="0" fontId="0" fillId="36" borderId="25" xfId="0" applyFill="1" applyBorder="1" applyAlignment="1">
      <alignment horizontal="center" vertical="center"/>
    </xf>
    <xf numFmtId="0" fontId="0" fillId="40" borderId="26" xfId="0" applyFill="1" applyBorder="1" applyAlignment="1">
      <alignment horizontal="center" vertical="center"/>
    </xf>
    <xf numFmtId="193" fontId="0" fillId="33" borderId="23" xfId="0" applyNumberFormat="1" applyFill="1" applyBorder="1" applyAlignment="1">
      <alignment horizontal="center" vertical="center"/>
    </xf>
    <xf numFmtId="0" fontId="0" fillId="41" borderId="27" xfId="0" applyFill="1" applyBorder="1" applyAlignment="1">
      <alignment horizontal="center" vertical="center"/>
    </xf>
    <xf numFmtId="0" fontId="0" fillId="41" borderId="0" xfId="0" applyFill="1" applyBorder="1" applyAlignment="1">
      <alignment horizontal="center" vertical="center"/>
    </xf>
    <xf numFmtId="0" fontId="2" fillId="41" borderId="28" xfId="0" applyFont="1" applyFill="1" applyBorder="1" applyAlignment="1">
      <alignment vertical="center"/>
    </xf>
    <xf numFmtId="176" fontId="0" fillId="0" borderId="21" xfId="0" applyNumberFormat="1" applyBorder="1" applyAlignment="1">
      <alignment horizontal="center" vertical="center"/>
    </xf>
    <xf numFmtId="0" fontId="0" fillId="0" borderId="11" xfId="0" applyFill="1" applyBorder="1" applyAlignment="1">
      <alignment vertical="center"/>
    </xf>
    <xf numFmtId="0" fontId="0" fillId="0" borderId="11" xfId="0" applyFont="1" applyFill="1" applyBorder="1" applyAlignment="1">
      <alignment vertical="center"/>
    </xf>
    <xf numFmtId="179" fontId="0" fillId="0" borderId="0" xfId="0" applyNumberFormat="1" applyFill="1" applyBorder="1" applyAlignment="1">
      <alignment horizontal="center" vertical="center"/>
    </xf>
    <xf numFmtId="179" fontId="0" fillId="0" borderId="0" xfId="0" applyNumberFormat="1" applyAlignment="1">
      <alignment horizontal="center" vertical="center"/>
    </xf>
    <xf numFmtId="179" fontId="0" fillId="0" borderId="0" xfId="0" applyNumberFormat="1" applyBorder="1" applyAlignment="1">
      <alignment horizontal="center" vertical="center"/>
    </xf>
    <xf numFmtId="0" fontId="18"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36" borderId="0" xfId="0" applyFill="1" applyAlignment="1">
      <alignment vertical="center"/>
    </xf>
    <xf numFmtId="0" fontId="0" fillId="36" borderId="0" xfId="0" applyFill="1" applyBorder="1" applyAlignment="1">
      <alignment horizontal="center" vertical="center"/>
    </xf>
    <xf numFmtId="0" fontId="19" fillId="42" borderId="0" xfId="0" applyFont="1" applyFill="1" applyBorder="1" applyAlignment="1">
      <alignment vertical="center"/>
    </xf>
    <xf numFmtId="0" fontId="0" fillId="42" borderId="0" xfId="0" applyFont="1" applyFill="1" applyBorder="1" applyAlignment="1">
      <alignment horizontal="center" vertical="center"/>
    </xf>
    <xf numFmtId="194" fontId="5" fillId="42" borderId="0" xfId="0" applyNumberFormat="1" applyFont="1" applyFill="1" applyAlignment="1">
      <alignment vertical="center" shrinkToFit="1"/>
    </xf>
    <xf numFmtId="0" fontId="0" fillId="0" borderId="0" xfId="0" applyFont="1" applyBorder="1" applyAlignment="1">
      <alignment vertical="center"/>
    </xf>
    <xf numFmtId="0" fontId="0" fillId="43" borderId="10" xfId="0" applyFill="1" applyBorder="1" applyAlignment="1">
      <alignment vertical="center"/>
    </xf>
    <xf numFmtId="0" fontId="0" fillId="43" borderId="10" xfId="0" applyFill="1" applyBorder="1" applyAlignment="1">
      <alignment horizontal="center" vertical="center"/>
    </xf>
    <xf numFmtId="0" fontId="0" fillId="43" borderId="0" xfId="0" applyFill="1" applyAlignment="1">
      <alignment vertical="center"/>
    </xf>
    <xf numFmtId="0" fontId="0" fillId="33" borderId="15" xfId="0" applyFont="1" applyFill="1" applyBorder="1" applyAlignment="1">
      <alignment horizontal="center" vertical="center"/>
    </xf>
    <xf numFmtId="0" fontId="0" fillId="36" borderId="12" xfId="0" applyFill="1" applyBorder="1" applyAlignment="1">
      <alignment horizontal="center" vertical="center"/>
    </xf>
    <xf numFmtId="0" fontId="0" fillId="42" borderId="12" xfId="0" applyFont="1" applyFill="1" applyBorder="1" applyAlignment="1">
      <alignment horizontal="center" vertical="center"/>
    </xf>
    <xf numFmtId="0" fontId="0" fillId="43" borderId="12" xfId="0" applyFill="1" applyBorder="1" applyAlignment="1">
      <alignment horizontal="center"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0" fillId="0" borderId="0" xfId="0" applyFont="1" applyAlignment="1">
      <alignment vertical="center"/>
    </xf>
    <xf numFmtId="0" fontId="0" fillId="34" borderId="0" xfId="0" applyFont="1" applyFill="1" applyBorder="1" applyAlignment="1">
      <alignment horizontal="center" vertical="center"/>
    </xf>
    <xf numFmtId="0" fontId="5" fillId="34" borderId="12" xfId="0" applyFont="1" applyFill="1" applyBorder="1" applyAlignment="1">
      <alignment horizontal="center" vertical="center"/>
    </xf>
    <xf numFmtId="0" fontId="21" fillId="0" borderId="0" xfId="0" applyFont="1" applyAlignment="1">
      <alignment vertical="center"/>
    </xf>
    <xf numFmtId="0" fontId="5" fillId="33" borderId="0" xfId="0" applyFont="1" applyFill="1" applyAlignment="1">
      <alignment vertical="center" shrinkToFit="1"/>
    </xf>
    <xf numFmtId="0" fontId="5" fillId="36" borderId="0" xfId="0" applyFont="1" applyFill="1" applyAlignment="1">
      <alignment vertical="center" shrinkToFit="1"/>
    </xf>
    <xf numFmtId="0" fontId="0" fillId="33" borderId="15" xfId="0" applyFill="1" applyBorder="1" applyAlignment="1">
      <alignment horizontal="center" vertical="center"/>
    </xf>
    <xf numFmtId="0" fontId="0" fillId="42" borderId="18" xfId="0" applyFill="1" applyBorder="1" applyAlignment="1">
      <alignment horizontal="center" vertical="center"/>
    </xf>
    <xf numFmtId="0" fontId="22" fillId="0" borderId="0" xfId="0" applyFont="1" applyAlignment="1">
      <alignment vertical="center"/>
    </xf>
    <xf numFmtId="0" fontId="0" fillId="0" borderId="29" xfId="0" applyFont="1" applyBorder="1" applyAlignment="1">
      <alignment horizontal="center" vertical="center" wrapText="1"/>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left" vertical="center"/>
    </xf>
    <xf numFmtId="0" fontId="8" fillId="0" borderId="13" xfId="0" applyFont="1" applyBorder="1" applyAlignment="1">
      <alignment vertical="center"/>
    </xf>
    <xf numFmtId="0" fontId="0" fillId="0" borderId="29" xfId="0" applyBorder="1" applyAlignment="1">
      <alignment vertical="center"/>
    </xf>
    <xf numFmtId="0" fontId="0" fillId="0" borderId="0" xfId="0" applyAlignment="1">
      <alignment vertical="center" shrinkToFit="1"/>
    </xf>
    <xf numFmtId="0" fontId="0" fillId="0" borderId="13" xfId="0" applyBorder="1" applyAlignment="1">
      <alignment vertical="center" shrinkToFit="1"/>
    </xf>
    <xf numFmtId="0" fontId="5" fillId="37" borderId="12" xfId="0" applyFont="1" applyFill="1" applyBorder="1" applyAlignment="1">
      <alignment horizontal="center" vertical="center"/>
    </xf>
    <xf numFmtId="0" fontId="5" fillId="33" borderId="18" xfId="0" applyFont="1" applyFill="1" applyBorder="1" applyAlignment="1">
      <alignment horizontal="center" vertical="center"/>
    </xf>
    <xf numFmtId="178" fontId="5" fillId="37" borderId="12" xfId="0" applyNumberFormat="1" applyFont="1" applyFill="1" applyBorder="1" applyAlignment="1">
      <alignment horizontal="center" vertical="center"/>
    </xf>
    <xf numFmtId="0" fontId="0" fillId="37" borderId="0" xfId="0" applyFill="1" applyAlignment="1">
      <alignment vertical="center"/>
    </xf>
    <xf numFmtId="178" fontId="0" fillId="33" borderId="15" xfId="0" applyNumberFormat="1" applyFont="1" applyFill="1" applyBorder="1" applyAlignment="1">
      <alignment vertical="center"/>
    </xf>
    <xf numFmtId="178" fontId="0" fillId="36" borderId="12" xfId="0" applyNumberFormat="1" applyFill="1" applyBorder="1" applyAlignment="1">
      <alignment vertical="center"/>
    </xf>
    <xf numFmtId="178" fontId="0" fillId="35" borderId="12" xfId="0" applyNumberFormat="1" applyFont="1" applyFill="1" applyBorder="1" applyAlignment="1">
      <alignment vertical="center"/>
    </xf>
    <xf numFmtId="178" fontId="0" fillId="36" borderId="18" xfId="0" applyNumberFormat="1" applyFill="1" applyBorder="1" applyAlignment="1">
      <alignment vertical="center"/>
    </xf>
    <xf numFmtId="177" fontId="0" fillId="37" borderId="0" xfId="0" applyNumberFormat="1" applyFill="1" applyAlignment="1">
      <alignment vertical="center"/>
    </xf>
    <xf numFmtId="195" fontId="0" fillId="0" borderId="0" xfId="0" applyNumberFormat="1" applyAlignment="1">
      <alignment vertical="center"/>
    </xf>
    <xf numFmtId="195" fontId="0" fillId="0" borderId="13" xfId="0" applyNumberFormat="1" applyBorder="1" applyAlignment="1">
      <alignment vertical="center"/>
    </xf>
    <xf numFmtId="0" fontId="14" fillId="0" borderId="0" xfId="0" applyFont="1" applyAlignment="1">
      <alignment vertical="center"/>
    </xf>
    <xf numFmtId="0" fontId="0" fillId="36"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6" borderId="33" xfId="0" applyFill="1" applyBorder="1" applyAlignment="1">
      <alignment horizontal="center" vertical="center"/>
    </xf>
    <xf numFmtId="0" fontId="0" fillId="35" borderId="34" xfId="0" applyFill="1" applyBorder="1" applyAlignment="1">
      <alignment horizontal="center" vertical="center"/>
    </xf>
    <xf numFmtId="0" fontId="0" fillId="36" borderId="35" xfId="0" applyFill="1" applyBorder="1" applyAlignment="1">
      <alignment horizontal="center" vertical="center"/>
    </xf>
    <xf numFmtId="0" fontId="0" fillId="35" borderId="36" xfId="0" applyFill="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vertical="center"/>
    </xf>
    <xf numFmtId="178"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23" fillId="0" borderId="0" xfId="0" applyFont="1" applyAlignment="1">
      <alignment vertical="center"/>
    </xf>
    <xf numFmtId="0" fontId="25" fillId="0" borderId="0" xfId="0" applyFont="1" applyAlignment="1">
      <alignmen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44" borderId="12" xfId="0" applyFill="1" applyBorder="1" applyAlignment="1">
      <alignment horizontal="center" vertical="center"/>
    </xf>
    <xf numFmtId="0" fontId="8" fillId="0" borderId="0" xfId="0" applyFont="1" applyAlignment="1">
      <alignment horizontal="left" vertical="center"/>
    </xf>
    <xf numFmtId="196" fontId="5" fillId="0" borderId="0" xfId="0" applyNumberFormat="1" applyFont="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2" fillId="0" borderId="29" xfId="0" applyFont="1" applyBorder="1" applyAlignment="1">
      <alignment horizontal="center" vertical="center"/>
    </xf>
    <xf numFmtId="0" fontId="12" fillId="0" borderId="37" xfId="0" applyFont="1" applyBorder="1" applyAlignment="1">
      <alignment horizontal="center" vertical="center"/>
    </xf>
    <xf numFmtId="0" fontId="12" fillId="0" borderId="13" xfId="0" applyFont="1" applyBorder="1" applyAlignment="1">
      <alignment horizontal="center" vertical="center"/>
    </xf>
    <xf numFmtId="0" fontId="0" fillId="0" borderId="2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left" vertical="center"/>
    </xf>
    <xf numFmtId="0" fontId="0" fillId="0" borderId="13"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63"/>
  <sheetViews>
    <sheetView tabSelected="1" zoomScale="115" zoomScaleNormal="115" zoomScalePageLayoutView="0" workbookViewId="0" topLeftCell="A1">
      <selection activeCell="A36" sqref="A36"/>
    </sheetView>
  </sheetViews>
  <sheetFormatPr defaultColWidth="9.00390625" defaultRowHeight="13.5"/>
  <cols>
    <col min="1" max="1" width="127.625" style="50" customWidth="1"/>
    <col min="2" max="2" width="0.875" style="50" customWidth="1"/>
    <col min="3" max="5" width="6.875" style="50" customWidth="1"/>
    <col min="6" max="16384" width="9.00390625" style="50" customWidth="1"/>
  </cols>
  <sheetData>
    <row r="1" ht="17.25">
      <c r="A1" s="32" t="s">
        <v>28</v>
      </c>
    </row>
    <row r="2" ht="13.5">
      <c r="A2" s="51"/>
    </row>
    <row r="3" ht="13.5">
      <c r="A3" s="50" t="s">
        <v>63</v>
      </c>
    </row>
    <row r="4" ht="13.5">
      <c r="A4" s="50" t="s">
        <v>69</v>
      </c>
    </row>
    <row r="5" ht="13.5">
      <c r="A5" s="50" t="s">
        <v>70</v>
      </c>
    </row>
    <row r="6" ht="13.5">
      <c r="A6" s="50" t="s">
        <v>64</v>
      </c>
    </row>
    <row r="7" ht="13.5">
      <c r="A7" s="50" t="s">
        <v>65</v>
      </c>
    </row>
    <row r="9" ht="13.5">
      <c r="A9" s="50" t="s">
        <v>43</v>
      </c>
    </row>
    <row r="10" ht="13.5">
      <c r="A10" s="50" t="s">
        <v>66</v>
      </c>
    </row>
    <row r="11" ht="13.5">
      <c r="A11" s="50" t="s">
        <v>68</v>
      </c>
    </row>
    <row r="12" ht="13.5">
      <c r="A12" s="50" t="s">
        <v>67</v>
      </c>
    </row>
    <row r="14" ht="13.5">
      <c r="A14" s="50" t="s">
        <v>29</v>
      </c>
    </row>
    <row r="15" ht="13.5">
      <c r="A15" s="50" t="s">
        <v>30</v>
      </c>
    </row>
    <row r="16" ht="13.5">
      <c r="A16" s="50" t="s">
        <v>31</v>
      </c>
    </row>
    <row r="17" ht="10.5" customHeight="1"/>
    <row r="18" ht="13.5">
      <c r="A18" s="50" t="s">
        <v>32</v>
      </c>
    </row>
    <row r="19" ht="13.5">
      <c r="A19" s="50" t="s">
        <v>33</v>
      </c>
    </row>
    <row r="20" ht="13.5">
      <c r="A20" s="50" t="s">
        <v>62</v>
      </c>
    </row>
    <row r="21" ht="13.5">
      <c r="A21" s="50" t="s">
        <v>204</v>
      </c>
    </row>
    <row r="23" ht="13.5">
      <c r="A23" s="50" t="s">
        <v>71</v>
      </c>
    </row>
    <row r="24" ht="13.5">
      <c r="A24" s="50" t="s">
        <v>72</v>
      </c>
    </row>
    <row r="25" ht="13.5">
      <c r="A25" s="50" t="s">
        <v>44</v>
      </c>
    </row>
    <row r="28" ht="13.5">
      <c r="A28" s="55" t="s">
        <v>74</v>
      </c>
    </row>
    <row r="29" ht="13.5">
      <c r="A29" s="52" t="s">
        <v>34</v>
      </c>
    </row>
    <row r="30" ht="13.5">
      <c r="A30" s="52" t="s">
        <v>35</v>
      </c>
    </row>
    <row r="31" ht="13.5">
      <c r="A31" s="52" t="s">
        <v>36</v>
      </c>
    </row>
    <row r="32" ht="13.5">
      <c r="A32" s="52" t="s">
        <v>37</v>
      </c>
    </row>
    <row r="33" ht="13.5">
      <c r="A33" s="52" t="s">
        <v>45</v>
      </c>
    </row>
    <row r="34" ht="13.5">
      <c r="A34" s="52"/>
    </row>
    <row r="35" ht="13.5">
      <c r="A35" s="52"/>
    </row>
    <row r="36" ht="13.5">
      <c r="A36" s="52"/>
    </row>
    <row r="37" ht="13.5">
      <c r="A37" s="54" t="s">
        <v>73</v>
      </c>
    </row>
    <row r="38" ht="13.5">
      <c r="A38" s="52" t="s">
        <v>38</v>
      </c>
    </row>
    <row r="39" ht="13.5">
      <c r="A39" s="52" t="s">
        <v>39</v>
      </c>
    </row>
    <row r="40" ht="13.5">
      <c r="A40" s="52" t="s">
        <v>46</v>
      </c>
    </row>
    <row r="41" ht="13.5">
      <c r="A41" s="52" t="s">
        <v>47</v>
      </c>
    </row>
    <row r="42" ht="13.5">
      <c r="A42" s="52"/>
    </row>
    <row r="43" ht="13.5">
      <c r="A43" s="52" t="s">
        <v>40</v>
      </c>
    </row>
    <row r="44" ht="13.5">
      <c r="A44" s="52" t="s">
        <v>41</v>
      </c>
    </row>
    <row r="45" ht="13.5">
      <c r="A45" s="52"/>
    </row>
    <row r="46" ht="13.5">
      <c r="A46" s="53" t="s">
        <v>48</v>
      </c>
    </row>
    <row r="47" ht="13.5">
      <c r="A47" s="53" t="s">
        <v>49</v>
      </c>
    </row>
    <row r="48" ht="13.5">
      <c r="A48" s="53" t="s">
        <v>50</v>
      </c>
    </row>
    <row r="49" ht="13.5">
      <c r="A49" s="53" t="s">
        <v>51</v>
      </c>
    </row>
    <row r="50" ht="13.5">
      <c r="A50" s="53"/>
    </row>
    <row r="51" ht="13.5">
      <c r="A51" s="53" t="s">
        <v>52</v>
      </c>
    </row>
    <row r="52" ht="13.5">
      <c r="A52" s="53" t="s">
        <v>53</v>
      </c>
    </row>
    <row r="53" ht="13.5">
      <c r="A53" s="53" t="s">
        <v>54</v>
      </c>
    </row>
    <row r="54" ht="13.5">
      <c r="A54" s="53" t="s">
        <v>55</v>
      </c>
    </row>
    <row r="55" ht="13.5">
      <c r="A55" s="53" t="s">
        <v>56</v>
      </c>
    </row>
    <row r="56" ht="13.5">
      <c r="A56" s="53" t="s">
        <v>57</v>
      </c>
    </row>
    <row r="57" ht="13.5">
      <c r="A57" s="53"/>
    </row>
    <row r="58" ht="13.5">
      <c r="A58" s="52" t="s">
        <v>58</v>
      </c>
    </row>
    <row r="59" ht="13.5">
      <c r="A59" s="52" t="s">
        <v>59</v>
      </c>
    </row>
    <row r="60" ht="13.5">
      <c r="A60" s="52" t="s">
        <v>42</v>
      </c>
    </row>
    <row r="61" ht="13.5">
      <c r="A61" s="52"/>
    </row>
    <row r="62" ht="13.5">
      <c r="A62" s="52" t="s">
        <v>60</v>
      </c>
    </row>
    <row r="63" ht="13.5">
      <c r="A63" s="52" t="s">
        <v>61</v>
      </c>
    </row>
  </sheetData>
  <sheetProtection/>
  <printOptions/>
  <pageMargins left="0.2" right="0.2" top="0.29" bottom="0.48" header="0.21" footer="0.3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78"/>
  <sheetViews>
    <sheetView zoomScalePageLayoutView="0" workbookViewId="0" topLeftCell="A1">
      <selection activeCell="C44" sqref="C44"/>
    </sheetView>
  </sheetViews>
  <sheetFormatPr defaultColWidth="9.00390625" defaultRowHeight="13.5"/>
  <cols>
    <col min="1" max="1" width="4.375" style="0" customWidth="1"/>
    <col min="2" max="2" width="17.875" style="0" customWidth="1"/>
    <col min="3" max="3" width="16.50390625" style="0" customWidth="1"/>
    <col min="4" max="4" width="16.75390625" style="0" customWidth="1"/>
    <col min="5" max="5" width="12.625" style="0" customWidth="1"/>
    <col min="6" max="6" width="7.875" style="0" customWidth="1"/>
    <col min="9" max="9" width="12.50390625" style="0" customWidth="1"/>
    <col min="10" max="10" width="18.75390625" style="0" customWidth="1"/>
    <col min="14" max="14" width="11.00390625" style="0" bestFit="1" customWidth="1"/>
  </cols>
  <sheetData>
    <row r="1" ht="21">
      <c r="B1" s="6" t="s">
        <v>130</v>
      </c>
    </row>
    <row r="2" spans="2:14" ht="21.75" thickBot="1">
      <c r="B2" s="56"/>
      <c r="C2" s="8"/>
      <c r="D2" s="8"/>
      <c r="E2" s="8"/>
      <c r="F2" s="8"/>
      <c r="G2" s="8"/>
      <c r="H2" s="8"/>
      <c r="I2" s="8"/>
      <c r="J2" s="8"/>
      <c r="K2" s="8"/>
      <c r="L2" s="8"/>
      <c r="M2" s="8"/>
      <c r="N2" s="8"/>
    </row>
    <row r="3" spans="2:3" ht="21">
      <c r="B3" s="1" t="s">
        <v>75</v>
      </c>
      <c r="C3" t="s">
        <v>77</v>
      </c>
    </row>
    <row r="4" ht="14.25" customHeight="1">
      <c r="B4" s="1"/>
    </row>
    <row r="5" spans="3:14" s="3" customFormat="1" ht="21.75" thickBot="1">
      <c r="C5" s="3" t="s">
        <v>123</v>
      </c>
      <c r="F5" s="6" t="s">
        <v>100</v>
      </c>
      <c r="G5"/>
      <c r="H5"/>
      <c r="I5"/>
      <c r="J5"/>
      <c r="K5"/>
      <c r="L5"/>
      <c r="M5"/>
      <c r="N5"/>
    </row>
    <row r="6" spans="2:14" s="3" customFormat="1" ht="15" thickBot="1">
      <c r="B6" s="26" t="s">
        <v>82</v>
      </c>
      <c r="C6" s="131">
        <v>3.717</v>
      </c>
      <c r="F6" s="7" t="s">
        <v>112</v>
      </c>
      <c r="G6" s="23"/>
      <c r="H6" s="23"/>
      <c r="I6" s="23"/>
      <c r="J6" s="23"/>
      <c r="K6" s="23"/>
      <c r="L6" s="23"/>
      <c r="M6" s="23"/>
      <c r="N6" s="23"/>
    </row>
    <row r="7" spans="2:14" s="3" customFormat="1" ht="15" thickBot="1">
      <c r="B7" s="12" t="s">
        <v>79</v>
      </c>
      <c r="C7" s="132">
        <v>29</v>
      </c>
      <c r="G7" s="169" t="s">
        <v>105</v>
      </c>
      <c r="H7" s="169" t="s">
        <v>106</v>
      </c>
      <c r="I7" s="169" t="s">
        <v>107</v>
      </c>
      <c r="J7" s="168" t="s">
        <v>108</v>
      </c>
      <c r="K7" s="168"/>
      <c r="L7" s="164" t="s">
        <v>103</v>
      </c>
      <c r="M7" s="164" t="s">
        <v>88</v>
      </c>
      <c r="N7" s="166" t="s">
        <v>104</v>
      </c>
    </row>
    <row r="8" spans="6:14" s="3" customFormat="1" ht="14.25">
      <c r="F8" s="24"/>
      <c r="G8" s="170"/>
      <c r="H8" s="170"/>
      <c r="I8" s="170"/>
      <c r="J8" s="25" t="s">
        <v>109</v>
      </c>
      <c r="K8" s="25" t="s">
        <v>110</v>
      </c>
      <c r="L8" s="165"/>
      <c r="M8" s="165"/>
      <c r="N8" s="167"/>
    </row>
    <row r="9" spans="6:14" s="3" customFormat="1" ht="15" thickBot="1">
      <c r="F9" s="23" t="s">
        <v>111</v>
      </c>
      <c r="G9" s="28">
        <v>-7</v>
      </c>
      <c r="H9" s="28">
        <v>9.81</v>
      </c>
      <c r="I9" s="28">
        <v>2.83</v>
      </c>
      <c r="J9" s="28">
        <v>-13.23</v>
      </c>
      <c r="K9" s="28">
        <v>-0.77</v>
      </c>
      <c r="L9" s="29">
        <v>-2.473</v>
      </c>
      <c r="M9" s="27">
        <v>11</v>
      </c>
      <c r="N9" s="31">
        <v>0.031</v>
      </c>
    </row>
    <row r="10" spans="2:3" s="3" customFormat="1" ht="14.25">
      <c r="B10" s="5" t="s">
        <v>83</v>
      </c>
      <c r="C10" s="3">
        <f>C6^2</f>
        <v>13.816089</v>
      </c>
    </row>
    <row r="11" spans="2:3" s="3" customFormat="1" ht="14.25">
      <c r="B11" s="5" t="s">
        <v>84</v>
      </c>
      <c r="C11" s="3">
        <f>C6^2+C7</f>
        <v>42.816089</v>
      </c>
    </row>
    <row r="12" s="3" customFormat="1" ht="14.25"/>
    <row r="13" s="3" customFormat="1" ht="21">
      <c r="F13" s="6" t="s">
        <v>119</v>
      </c>
    </row>
    <row r="14" spans="2:6" s="3" customFormat="1" ht="15" thickBot="1">
      <c r="B14" s="23"/>
      <c r="C14" s="23"/>
      <c r="F14" s="3" t="s">
        <v>120</v>
      </c>
    </row>
    <row r="15" spans="2:6" s="3" customFormat="1" ht="16.5">
      <c r="B15" s="72"/>
      <c r="C15" s="48" t="s">
        <v>102</v>
      </c>
      <c r="D15" s="58" t="s">
        <v>26</v>
      </c>
      <c r="F15" s="3" t="s">
        <v>27</v>
      </c>
    </row>
    <row r="16" spans="2:4" s="3" customFormat="1" ht="15" thickBot="1">
      <c r="B16" s="23" t="s">
        <v>81</v>
      </c>
      <c r="C16" s="45">
        <f>ROUNDUP(SQRT(C10/C11),3)</f>
        <v>0.569</v>
      </c>
      <c r="D16" s="46" t="str">
        <f>IF(C16&gt;=0.5,"効果量大",IF(C16&gt;=0.3,"効果量中",IF(C16&gt;=0.1,"効果量小","効果量なし")))</f>
        <v>効果量大</v>
      </c>
    </row>
    <row r="17" s="3" customFormat="1" ht="14.25"/>
    <row r="19" ht="14.25">
      <c r="G19" s="33"/>
    </row>
    <row r="20" spans="2:7" ht="21">
      <c r="B20" s="6" t="s">
        <v>113</v>
      </c>
      <c r="G20" s="11"/>
    </row>
    <row r="21" spans="2:14" ht="13.5">
      <c r="B21" s="30" t="s">
        <v>114</v>
      </c>
      <c r="C21" s="30"/>
      <c r="D21" s="30" t="s">
        <v>121</v>
      </c>
      <c r="E21" s="30"/>
      <c r="H21" s="2"/>
      <c r="I21" s="2"/>
      <c r="J21" s="2"/>
      <c r="K21" s="2"/>
      <c r="L21" s="2"/>
      <c r="M21" s="2"/>
      <c r="N21" s="2"/>
    </row>
    <row r="22" spans="2:14" ht="13.5">
      <c r="B22" s="2" t="s">
        <v>116</v>
      </c>
      <c r="G22" s="2"/>
      <c r="H22" s="2"/>
      <c r="I22" s="2"/>
      <c r="J22" s="2"/>
      <c r="K22" s="2"/>
      <c r="L22" s="2"/>
      <c r="M22" s="2"/>
      <c r="N22" s="2"/>
    </row>
    <row r="23" spans="2:8" ht="13.5">
      <c r="B23" s="2" t="s">
        <v>115</v>
      </c>
      <c r="H23" s="2"/>
    </row>
    <row r="24" ht="13.5">
      <c r="H24" s="2"/>
    </row>
    <row r="25" ht="13.5">
      <c r="H25" s="2"/>
    </row>
    <row r="26" spans="2:8" ht="13.5">
      <c r="B26" s="30" t="s">
        <v>117</v>
      </c>
      <c r="C26" s="30"/>
      <c r="D26" s="30"/>
      <c r="E26" s="30"/>
      <c r="F26" s="30"/>
      <c r="G26" s="30" t="s">
        <v>122</v>
      </c>
      <c r="H26" s="30"/>
    </row>
    <row r="27" ht="13.5">
      <c r="B27" s="2" t="s">
        <v>116</v>
      </c>
    </row>
    <row r="28" ht="13.5">
      <c r="B28" s="2" t="s">
        <v>133</v>
      </c>
    </row>
    <row r="29" spans="2:14" ht="13.5">
      <c r="B29" s="57"/>
      <c r="C29" s="11"/>
      <c r="D29" s="11"/>
      <c r="E29" s="11"/>
      <c r="F29" s="11"/>
      <c r="G29" s="11"/>
      <c r="H29" s="11"/>
      <c r="I29" s="11"/>
      <c r="J29" s="11"/>
      <c r="K29" s="11"/>
      <c r="L29" s="11"/>
      <c r="M29" s="11"/>
      <c r="N29" s="11"/>
    </row>
    <row r="30" spans="2:14" ht="13.5">
      <c r="B30" s="57"/>
      <c r="C30" s="11"/>
      <c r="D30" s="11"/>
      <c r="E30" s="11"/>
      <c r="F30" s="11"/>
      <c r="G30" s="11"/>
      <c r="H30" s="11"/>
      <c r="I30" s="11"/>
      <c r="J30" s="11"/>
      <c r="K30" s="11"/>
      <c r="L30" s="11"/>
      <c r="M30" s="11"/>
      <c r="N30" s="11"/>
    </row>
    <row r="31" spans="2:14" ht="13.5">
      <c r="B31" s="57"/>
      <c r="C31" s="11"/>
      <c r="D31" s="11"/>
      <c r="E31" s="11"/>
      <c r="F31" s="11"/>
      <c r="G31" s="11"/>
      <c r="H31" s="11"/>
      <c r="I31" s="11"/>
      <c r="J31" s="11"/>
      <c r="K31" s="11"/>
      <c r="L31" s="11"/>
      <c r="M31" s="11"/>
      <c r="N31" s="11"/>
    </row>
    <row r="32" spans="2:14" ht="13.5">
      <c r="B32" s="11"/>
      <c r="C32" s="11"/>
      <c r="D32" s="11"/>
      <c r="E32" s="11"/>
      <c r="F32" s="11"/>
      <c r="G32" s="11"/>
      <c r="H32" s="11"/>
      <c r="I32" s="11"/>
      <c r="J32" s="11"/>
      <c r="K32" s="11"/>
      <c r="L32" s="11"/>
      <c r="M32" s="11"/>
      <c r="N32" s="11"/>
    </row>
    <row r="33" spans="2:14" ht="14.25" thickBot="1">
      <c r="B33" s="8"/>
      <c r="C33" s="8"/>
      <c r="D33" s="8"/>
      <c r="E33" s="8"/>
      <c r="F33" s="8"/>
      <c r="G33" s="8"/>
      <c r="H33" s="8"/>
      <c r="I33" s="8"/>
      <c r="J33" s="8"/>
      <c r="K33" s="8"/>
      <c r="L33" s="8"/>
      <c r="M33" s="8"/>
      <c r="N33" s="8"/>
    </row>
    <row r="34" ht="21">
      <c r="B34" s="1" t="s">
        <v>76</v>
      </c>
    </row>
    <row r="36" ht="17.25">
      <c r="B36" s="142" t="s">
        <v>199</v>
      </c>
    </row>
    <row r="37" spans="3:7" ht="15" thickBot="1">
      <c r="C37" s="3" t="s">
        <v>123</v>
      </c>
      <c r="E37" s="8" t="s">
        <v>136</v>
      </c>
      <c r="G37" s="8"/>
    </row>
    <row r="38" spans="2:7" ht="14.25" thickBot="1">
      <c r="B38" s="8"/>
      <c r="C38" s="144" t="s">
        <v>125</v>
      </c>
      <c r="D38" s="66" t="s">
        <v>126</v>
      </c>
      <c r="E38" s="77" t="s">
        <v>79</v>
      </c>
      <c r="F38" s="78" t="s">
        <v>134</v>
      </c>
      <c r="G38" s="79"/>
    </row>
    <row r="39" spans="2:7" ht="13.5">
      <c r="B39" s="68" t="s">
        <v>127</v>
      </c>
      <c r="C39" s="148">
        <v>59.75</v>
      </c>
      <c r="D39" s="143">
        <v>8.91</v>
      </c>
      <c r="E39" s="85"/>
      <c r="F39" s="86"/>
      <c r="G39" s="87"/>
    </row>
    <row r="40" spans="2:7" ht="14.25" thickBot="1">
      <c r="B40" s="67" t="s">
        <v>128</v>
      </c>
      <c r="C40" s="149">
        <v>50.5</v>
      </c>
      <c r="D40" s="69">
        <v>11.38</v>
      </c>
      <c r="E40" s="76"/>
      <c r="F40" s="8"/>
      <c r="G40" s="80"/>
    </row>
    <row r="41" spans="2:4" ht="13.5">
      <c r="B41" s="11"/>
      <c r="C41" s="71"/>
      <c r="D41" s="71"/>
    </row>
    <row r="42" spans="2:4" ht="14.25" thickBot="1">
      <c r="B42" s="8"/>
      <c r="C42" s="11"/>
      <c r="D42" s="47"/>
    </row>
    <row r="43" spans="2:10" ht="14.25">
      <c r="B43" s="72"/>
      <c r="C43" s="48" t="s">
        <v>102</v>
      </c>
      <c r="D43" s="58" t="s">
        <v>26</v>
      </c>
      <c r="E43" s="11"/>
      <c r="G43" s="11"/>
      <c r="H43" s="11"/>
      <c r="I43" s="11"/>
      <c r="J43" s="11"/>
    </row>
    <row r="44" spans="2:10" ht="15" thickBot="1">
      <c r="B44" s="23" t="s">
        <v>129</v>
      </c>
      <c r="C44" s="73">
        <f>ABS(ROUNDUP((C39-C40)/SQRT(((D39^2)+(D40^2))/2),3))</f>
        <v>0.906</v>
      </c>
      <c r="D44" s="46" t="str">
        <f>IF(ABS(C44)&gt;=0.8,"効果量大",IF(ABS(C44)&gt;=0.5,"効果量中",IF(ABS(C44)&gt;=0.2,"効果量小","効果量なし")))</f>
        <v>効果量大</v>
      </c>
      <c r="G44" s="49"/>
      <c r="H44" s="49"/>
      <c r="I44" s="49"/>
      <c r="J44" s="11"/>
    </row>
    <row r="45" spans="7:10" ht="13.5">
      <c r="G45" s="11"/>
      <c r="H45" s="11"/>
      <c r="I45" s="11"/>
      <c r="J45" s="11"/>
    </row>
    <row r="48" ht="17.25">
      <c r="B48" s="142" t="s">
        <v>200</v>
      </c>
    </row>
    <row r="49" ht="15" thickBot="1">
      <c r="C49" s="3" t="s">
        <v>123</v>
      </c>
    </row>
    <row r="50" spans="2:5" ht="14.25" thickBot="1">
      <c r="B50" s="8"/>
      <c r="C50" s="144" t="s">
        <v>203</v>
      </c>
      <c r="D50" s="145" t="s">
        <v>125</v>
      </c>
      <c r="E50" s="66" t="s">
        <v>126</v>
      </c>
    </row>
    <row r="51" spans="2:5" ht="13.5">
      <c r="B51" s="68" t="s">
        <v>201</v>
      </c>
      <c r="C51" s="148">
        <v>20</v>
      </c>
      <c r="D51" s="146">
        <v>59.75</v>
      </c>
      <c r="E51" s="143">
        <v>8.91</v>
      </c>
    </row>
    <row r="52" spans="2:5" ht="14.25" thickBot="1">
      <c r="B52" s="67" t="s">
        <v>202</v>
      </c>
      <c r="C52" s="149">
        <v>20</v>
      </c>
      <c r="D52" s="147">
        <v>50.5</v>
      </c>
      <c r="E52" s="69">
        <v>11.38</v>
      </c>
    </row>
    <row r="54" ht="14.25" thickBot="1"/>
    <row r="55" spans="2:4" ht="14.25">
      <c r="B55" s="72"/>
      <c r="C55" s="48" t="s">
        <v>102</v>
      </c>
      <c r="D55" s="58" t="s">
        <v>26</v>
      </c>
    </row>
    <row r="56" spans="2:4" ht="15" thickBot="1">
      <c r="B56" s="23" t="s">
        <v>129</v>
      </c>
      <c r="C56" s="73">
        <f>ABS(ROUND((D51-D52)/SQRT((((C51-1)*E51^2)+((C52-1)*E52^2))/((C51+C52)-2)),2))</f>
        <v>0.91</v>
      </c>
      <c r="D56" s="46" t="str">
        <f>IF(ABS(C56)&gt;=0.8,"効果量大",IF(ABS(C56)&gt;=0.5,"効果量中",IF(ABS(C56)&gt;=0.2,"効果量小","効果量なし")))</f>
        <v>効果量大</v>
      </c>
    </row>
    <row r="57" spans="4:11" ht="13.5">
      <c r="D57" s="47"/>
      <c r="F57" s="11"/>
      <c r="G57" s="150"/>
      <c r="H57" s="151"/>
      <c r="I57" s="151"/>
      <c r="J57" s="151"/>
      <c r="K57" s="11"/>
    </row>
    <row r="58" spans="4:11" ht="13.5">
      <c r="D58" s="47"/>
      <c r="F58" s="11"/>
      <c r="G58" s="152"/>
      <c r="H58" s="152"/>
      <c r="I58" s="153"/>
      <c r="J58" s="153"/>
      <c r="K58" s="11"/>
    </row>
    <row r="59" spans="4:11" ht="13.5">
      <c r="D59" s="47"/>
      <c r="F59" s="11"/>
      <c r="G59" s="11"/>
      <c r="H59" s="11"/>
      <c r="I59" s="11"/>
      <c r="J59" s="11"/>
      <c r="K59" s="11"/>
    </row>
    <row r="60" spans="4:11" ht="13.5">
      <c r="D60" s="47"/>
      <c r="F60" s="11"/>
      <c r="G60" s="11"/>
      <c r="H60" s="11"/>
      <c r="I60" s="11"/>
      <c r="J60" s="11"/>
      <c r="K60" s="11"/>
    </row>
    <row r="61" spans="2:5" ht="13.5">
      <c r="B61" s="11"/>
      <c r="C61" s="11"/>
      <c r="D61" s="11"/>
      <c r="E61" s="11"/>
    </row>
    <row r="62" spans="2:14" ht="14.25" thickBot="1">
      <c r="B62" s="8"/>
      <c r="C62" s="8"/>
      <c r="D62" s="8"/>
      <c r="E62" s="8"/>
      <c r="F62" s="8"/>
      <c r="G62" s="8"/>
      <c r="H62" s="8"/>
      <c r="I62" s="8"/>
      <c r="J62" s="8"/>
      <c r="K62" s="8"/>
      <c r="L62" s="8"/>
      <c r="M62" s="8"/>
      <c r="N62" s="8"/>
    </row>
    <row r="63" spans="2:3" ht="21">
      <c r="B63" s="1" t="s">
        <v>131</v>
      </c>
      <c r="C63" t="s">
        <v>132</v>
      </c>
    </row>
    <row r="65" spans="3:7" ht="15" thickBot="1">
      <c r="C65" s="3" t="s">
        <v>123</v>
      </c>
      <c r="E65" s="8" t="s">
        <v>144</v>
      </c>
      <c r="G65" s="8"/>
    </row>
    <row r="66" spans="2:7" ht="14.25" thickBot="1">
      <c r="B66" s="8"/>
      <c r="C66" s="65" t="s">
        <v>125</v>
      </c>
      <c r="D66" s="66" t="s">
        <v>126</v>
      </c>
      <c r="E66" s="77" t="s">
        <v>79</v>
      </c>
      <c r="F66" s="78" t="s">
        <v>134</v>
      </c>
      <c r="G66" s="79"/>
    </row>
    <row r="67" spans="2:7" ht="13.5">
      <c r="B67" s="68" t="s">
        <v>141</v>
      </c>
      <c r="C67" s="84">
        <v>33</v>
      </c>
      <c r="D67" s="81">
        <v>22.4</v>
      </c>
      <c r="E67" s="85">
        <v>79</v>
      </c>
      <c r="F67" s="86">
        <v>-7.21</v>
      </c>
      <c r="G67" s="87" t="s">
        <v>135</v>
      </c>
    </row>
    <row r="68" spans="2:7" ht="14.25" thickBot="1">
      <c r="B68" s="67" t="s">
        <v>142</v>
      </c>
      <c r="C68" s="82">
        <v>51.8</v>
      </c>
      <c r="D68" s="83">
        <v>22.5</v>
      </c>
      <c r="E68" s="76"/>
      <c r="F68" s="8"/>
      <c r="G68" s="80"/>
    </row>
    <row r="69" spans="2:4" ht="13.5">
      <c r="B69" s="11"/>
      <c r="C69" s="71"/>
      <c r="D69" s="71"/>
    </row>
    <row r="70" spans="2:4" ht="14.25" thickBot="1">
      <c r="B70" s="8"/>
      <c r="C70" s="11"/>
      <c r="D70" s="47"/>
    </row>
    <row r="71" spans="2:7" ht="14.25">
      <c r="B71" s="72"/>
      <c r="C71" s="48" t="s">
        <v>102</v>
      </c>
      <c r="D71" s="58" t="s">
        <v>26</v>
      </c>
      <c r="E71" s="11"/>
      <c r="G71" s="11"/>
    </row>
    <row r="72" spans="2:7" ht="15" thickBot="1">
      <c r="B72" s="23" t="s">
        <v>143</v>
      </c>
      <c r="C72" s="88">
        <f>ROUNDUP((C68-C67)/D67,3)</f>
        <v>0.84</v>
      </c>
      <c r="D72" s="46" t="str">
        <f>IF(ABS(C72)&gt;=0.8,"効果量大",IF(ABS(C72)&gt;=0.5,"効果量中",IF(ABS(C72)&gt;=0.2,"効果量小","効果量なし")))</f>
        <v>効果量大</v>
      </c>
      <c r="G72" s="49"/>
    </row>
    <row r="73" spans="3:7" ht="13.5">
      <c r="C73" t="s">
        <v>140</v>
      </c>
      <c r="G73" s="11"/>
    </row>
    <row r="74" ht="13.5">
      <c r="C74" t="s">
        <v>137</v>
      </c>
    </row>
    <row r="75" ht="13.5">
      <c r="C75" t="s">
        <v>138</v>
      </c>
    </row>
    <row r="76" ht="13.5">
      <c r="C76" t="s">
        <v>139</v>
      </c>
    </row>
    <row r="77" ht="13.5">
      <c r="C77" t="s">
        <v>145</v>
      </c>
    </row>
    <row r="78" ht="13.5">
      <c r="C78" t="s">
        <v>146</v>
      </c>
    </row>
  </sheetData>
  <sheetProtection/>
  <mergeCells count="7">
    <mergeCell ref="M7:M8"/>
    <mergeCell ref="N7:N8"/>
    <mergeCell ref="J7:K7"/>
    <mergeCell ref="G7:G8"/>
    <mergeCell ref="H7:H8"/>
    <mergeCell ref="I7:I8"/>
    <mergeCell ref="L7:L8"/>
  </mergeCells>
  <printOptions/>
  <pageMargins left="0.787" right="0.787" top="0.984" bottom="0.984" header="0.512" footer="0.512"/>
  <pageSetup horizontalDpi="600" verticalDpi="600" orientation="portrait" paperSize="9" r:id="rId5"/>
  <legacyDrawing r:id="rId4"/>
  <oleObjects>
    <oleObject progId="Equation.3" shapeId="513314" r:id="rId1"/>
    <oleObject progId="Equation.3" shapeId="669536" r:id="rId2"/>
    <oleObject progId="Equation.3" shapeId="907275" r:id="rId3"/>
  </oleObjects>
</worksheet>
</file>

<file path=xl/worksheets/sheet3.xml><?xml version="1.0" encoding="utf-8"?>
<worksheet xmlns="http://schemas.openxmlformats.org/spreadsheetml/2006/main" xmlns:r="http://schemas.openxmlformats.org/officeDocument/2006/relationships">
  <dimension ref="B1:L37"/>
  <sheetViews>
    <sheetView zoomScalePageLayoutView="0" workbookViewId="0" topLeftCell="A5">
      <selection activeCell="G30" sqref="G30"/>
    </sheetView>
  </sheetViews>
  <sheetFormatPr defaultColWidth="9.00390625" defaultRowHeight="13.5"/>
  <cols>
    <col min="1" max="1" width="4.25390625" style="0" customWidth="1"/>
    <col min="2" max="2" width="18.75390625" style="0" customWidth="1"/>
    <col min="3" max="3" width="17.00390625" style="0" customWidth="1"/>
    <col min="4" max="4" width="13.00390625" style="0" bestFit="1" customWidth="1"/>
  </cols>
  <sheetData>
    <row r="1" ht="21">
      <c r="B1" s="6" t="s">
        <v>85</v>
      </c>
    </row>
    <row r="2" s="6" customFormat="1" ht="21">
      <c r="B2" s="6" t="s">
        <v>118</v>
      </c>
    </row>
    <row r="3" spans="2:12" s="6" customFormat="1" ht="21.75" thickBot="1">
      <c r="B3" s="35"/>
      <c r="C3" s="34"/>
      <c r="D3" s="34"/>
      <c r="E3" s="34"/>
      <c r="F3" s="34"/>
      <c r="G3" s="34"/>
      <c r="H3" s="34"/>
      <c r="I3" s="34"/>
      <c r="J3" s="34"/>
      <c r="K3" s="34"/>
      <c r="L3" s="34"/>
    </row>
    <row r="4" spans="2:7" s="6" customFormat="1" ht="24.75">
      <c r="B4" s="6" t="s">
        <v>1</v>
      </c>
      <c r="G4" s="6" t="s">
        <v>100</v>
      </c>
    </row>
    <row r="5" spans="2:12" ht="15" thickBot="1">
      <c r="B5" s="3"/>
      <c r="C5" s="3" t="s">
        <v>123</v>
      </c>
      <c r="G5" s="7" t="s">
        <v>124</v>
      </c>
      <c r="H5" s="8"/>
      <c r="I5" s="8"/>
      <c r="J5" s="8"/>
      <c r="K5" s="8"/>
      <c r="L5" s="8"/>
    </row>
    <row r="6" spans="2:12" ht="15" thickBot="1">
      <c r="B6" s="13" t="s">
        <v>96</v>
      </c>
      <c r="C6" s="135">
        <v>23819.516566265065</v>
      </c>
      <c r="F6" t="s">
        <v>86</v>
      </c>
      <c r="G6" s="9" t="s">
        <v>86</v>
      </c>
      <c r="H6" s="9" t="s">
        <v>87</v>
      </c>
      <c r="I6" s="9" t="s">
        <v>88</v>
      </c>
      <c r="J6" s="9" t="s">
        <v>89</v>
      </c>
      <c r="K6" s="9" t="s">
        <v>90</v>
      </c>
      <c r="L6" s="9" t="s">
        <v>91</v>
      </c>
    </row>
    <row r="7" spans="2:12" ht="15" thickBot="1">
      <c r="B7" s="19" t="s">
        <v>99</v>
      </c>
      <c r="C7" s="136">
        <v>46162.938253012064</v>
      </c>
      <c r="G7" t="s">
        <v>92</v>
      </c>
      <c r="H7" s="14">
        <v>23819.516566265065</v>
      </c>
      <c r="I7" s="37">
        <v>7</v>
      </c>
      <c r="J7" s="2">
        <v>3402.7880808950094</v>
      </c>
      <c r="K7">
        <v>403.2767659554407</v>
      </c>
      <c r="L7" s="10" t="s">
        <v>95</v>
      </c>
    </row>
    <row r="8" spans="2:10" ht="14.25">
      <c r="B8" s="12"/>
      <c r="C8" s="36"/>
      <c r="G8" t="s">
        <v>93</v>
      </c>
      <c r="H8">
        <v>22343.421686746995</v>
      </c>
      <c r="I8" s="2">
        <v>2648</v>
      </c>
      <c r="J8" s="37">
        <v>8.437848069013215</v>
      </c>
    </row>
    <row r="9" spans="7:12" ht="14.25" thickBot="1">
      <c r="G9" s="8" t="s">
        <v>94</v>
      </c>
      <c r="H9" s="20">
        <v>46162.938253012064</v>
      </c>
      <c r="I9" s="8">
        <v>2655</v>
      </c>
      <c r="J9" s="8"/>
      <c r="K9" s="8"/>
      <c r="L9" s="8"/>
    </row>
    <row r="10" spans="2:12" ht="14.25">
      <c r="B10" s="3"/>
      <c r="C10" s="3"/>
      <c r="G10" s="11"/>
      <c r="H10" s="11"/>
      <c r="I10" s="11"/>
      <c r="J10" s="11"/>
      <c r="K10" s="11"/>
      <c r="L10" s="11"/>
    </row>
    <row r="11" spans="2:12" ht="14.25">
      <c r="B11" s="3"/>
      <c r="C11" s="3"/>
      <c r="G11" s="11"/>
      <c r="H11" s="11"/>
      <c r="I11" s="11"/>
      <c r="J11" s="11"/>
      <c r="K11" s="11"/>
      <c r="L11" s="11"/>
    </row>
    <row r="12" spans="2:4" ht="15" thickBot="1">
      <c r="B12" s="23"/>
      <c r="C12" s="23"/>
      <c r="D12" s="8"/>
    </row>
    <row r="13" spans="2:10" ht="14.25">
      <c r="B13" s="3"/>
      <c r="C13" s="48" t="s">
        <v>102</v>
      </c>
      <c r="D13" s="9" t="s">
        <v>26</v>
      </c>
      <c r="G13" s="11"/>
      <c r="H13" s="11"/>
      <c r="I13" s="11"/>
      <c r="J13" s="11"/>
    </row>
    <row r="14" spans="2:10" ht="17.25" thickBot="1">
      <c r="B14" s="23" t="s">
        <v>3</v>
      </c>
      <c r="C14" s="45">
        <f>ROUNDUP(((C6)/(C7)),3)</f>
        <v>0.516</v>
      </c>
      <c r="D14" s="46" t="str">
        <f>IF(C14&gt;=0.14,"効果量大",IF(C14&gt;=0.06,"効果量中",IF(C14&gt;=0.01,"効果量小","効果量なし")))</f>
        <v>効果量大</v>
      </c>
      <c r="G14" s="49"/>
      <c r="H14" s="49"/>
      <c r="I14" s="49"/>
      <c r="J14" s="11"/>
    </row>
    <row r="15" spans="2:3" ht="14.25">
      <c r="B15" s="3"/>
      <c r="C15" s="3"/>
    </row>
    <row r="16" ht="13.5">
      <c r="B16" t="s">
        <v>101</v>
      </c>
    </row>
    <row r="17" s="6" customFormat="1" ht="15" customHeight="1"/>
    <row r="18" s="6" customFormat="1" ht="15" customHeight="1">
      <c r="D18" s="47"/>
    </row>
    <row r="19" s="6" customFormat="1" ht="15" customHeight="1">
      <c r="D19" s="47"/>
    </row>
    <row r="20" s="6" customFormat="1" ht="15" customHeight="1"/>
    <row r="21" spans="2:12" s="6" customFormat="1" ht="15" customHeight="1" thickBot="1">
      <c r="B21" s="34"/>
      <c r="C21" s="34"/>
      <c r="D21" s="34"/>
      <c r="E21" s="34"/>
      <c r="F21" s="34"/>
      <c r="G21" s="34"/>
      <c r="H21" s="34"/>
      <c r="I21" s="34"/>
      <c r="J21" s="34"/>
      <c r="K21" s="34"/>
      <c r="L21" s="34"/>
    </row>
    <row r="22" spans="2:7" s="6" customFormat="1" ht="24.75">
      <c r="B22" s="1" t="s">
        <v>0</v>
      </c>
      <c r="G22" s="6" t="s">
        <v>100</v>
      </c>
    </row>
    <row r="23" spans="2:12" ht="15" thickBot="1">
      <c r="B23" s="3"/>
      <c r="C23" s="3" t="s">
        <v>123</v>
      </c>
      <c r="G23" s="7" t="s">
        <v>124</v>
      </c>
      <c r="H23" s="8"/>
      <c r="I23" s="8"/>
      <c r="J23" s="8"/>
      <c r="K23" s="8"/>
      <c r="L23" s="8"/>
    </row>
    <row r="24" spans="2:12" ht="15" thickBot="1">
      <c r="B24" s="13" t="s">
        <v>96</v>
      </c>
      <c r="C24" s="135">
        <v>23819.516566265065</v>
      </c>
      <c r="F24" t="s">
        <v>86</v>
      </c>
      <c r="G24" s="9" t="s">
        <v>86</v>
      </c>
      <c r="H24" s="9" t="s">
        <v>87</v>
      </c>
      <c r="I24" s="9" t="s">
        <v>88</v>
      </c>
      <c r="J24" s="9" t="s">
        <v>89</v>
      </c>
      <c r="K24" s="9" t="s">
        <v>90</v>
      </c>
      <c r="L24" s="9" t="s">
        <v>91</v>
      </c>
    </row>
    <row r="25" spans="2:12" ht="15" thickBot="1">
      <c r="B25" s="15" t="s">
        <v>97</v>
      </c>
      <c r="C25" s="22">
        <v>7</v>
      </c>
      <c r="G25" t="s">
        <v>92</v>
      </c>
      <c r="H25" s="14">
        <v>23819.516566265065</v>
      </c>
      <c r="I25" s="16">
        <v>7</v>
      </c>
      <c r="J25">
        <v>3402.7880808950094</v>
      </c>
      <c r="K25">
        <v>403.2767659554407</v>
      </c>
      <c r="L25" s="10" t="s">
        <v>95</v>
      </c>
    </row>
    <row r="26" spans="2:10" ht="15" thickBot="1">
      <c r="B26" s="17" t="s">
        <v>98</v>
      </c>
      <c r="C26" s="137">
        <v>8.437848069013215</v>
      </c>
      <c r="G26" t="s">
        <v>93</v>
      </c>
      <c r="H26">
        <v>22343.421686746995</v>
      </c>
      <c r="I26">
        <v>2648</v>
      </c>
      <c r="J26" s="18">
        <v>8.437848069013215</v>
      </c>
    </row>
    <row r="27" spans="2:12" ht="15" thickBot="1">
      <c r="B27" s="19" t="s">
        <v>99</v>
      </c>
      <c r="C27" s="138">
        <v>46162.938253012064</v>
      </c>
      <c r="G27" s="8" t="s">
        <v>94</v>
      </c>
      <c r="H27" s="20">
        <v>46162.938253012064</v>
      </c>
      <c r="I27" s="8">
        <v>2655</v>
      </c>
      <c r="J27" s="8"/>
      <c r="K27" s="8"/>
      <c r="L27" s="8"/>
    </row>
    <row r="28" spans="2:12" ht="14.25">
      <c r="B28" s="3"/>
      <c r="C28" s="3"/>
      <c r="G28" s="11"/>
      <c r="H28" s="11"/>
      <c r="I28" s="11"/>
      <c r="J28" s="11"/>
      <c r="K28" s="11"/>
      <c r="L28" s="11"/>
    </row>
    <row r="29" spans="2:12" ht="14.25">
      <c r="B29" s="3"/>
      <c r="C29" s="3"/>
      <c r="G29" s="11"/>
      <c r="H29" s="11"/>
      <c r="I29" s="11"/>
      <c r="J29" s="11"/>
      <c r="K29" s="11"/>
      <c r="L29" s="11"/>
    </row>
    <row r="30" spans="2:3" ht="15" thickBot="1">
      <c r="B30" s="23"/>
      <c r="C30" s="23"/>
    </row>
    <row r="31" spans="2:4" ht="14.25">
      <c r="B31" s="3"/>
      <c r="C31" s="48" t="s">
        <v>102</v>
      </c>
      <c r="D31" s="9" t="s">
        <v>26</v>
      </c>
    </row>
    <row r="32" spans="2:4" ht="17.25" thickBot="1">
      <c r="B32" s="23" t="s">
        <v>2</v>
      </c>
      <c r="C32" s="45">
        <f>ROUNDUP(((C24-(C25)*C26)/(C27+C26)),3)</f>
        <v>0.515</v>
      </c>
      <c r="D32" s="46" t="str">
        <f>IF(C32&gt;=0.25,"効果量大",IF(C32&gt;=0.09,"効果量中",IF(C32&gt;=0.01,"効果量小","効果量なし")))</f>
        <v>効果量大</v>
      </c>
    </row>
    <row r="33" spans="2:3" ht="14.25">
      <c r="B33" s="3"/>
      <c r="C33" s="3"/>
    </row>
    <row r="34" ht="13.5">
      <c r="B34" t="s">
        <v>101</v>
      </c>
    </row>
    <row r="37" ht="21">
      <c r="B37" s="6"/>
    </row>
  </sheetData>
  <sheetProtection/>
  <printOptions/>
  <pageMargins left="0.787" right="0.787" top="0.984" bottom="0.984" header="0.512" footer="0.512"/>
  <pageSetup horizontalDpi="600" verticalDpi="600" orientation="portrait" paperSize="9" r:id="rId1"/>
  <ignoredErrors>
    <ignoredError sqref="L25 L7" numberStoredAsText="1"/>
  </ignoredErrors>
</worksheet>
</file>

<file path=xl/worksheets/sheet4.xml><?xml version="1.0" encoding="utf-8"?>
<worksheet xmlns="http://schemas.openxmlformats.org/spreadsheetml/2006/main" xmlns:r="http://schemas.openxmlformats.org/officeDocument/2006/relationships">
  <dimension ref="B1:M43"/>
  <sheetViews>
    <sheetView zoomScalePageLayoutView="0" workbookViewId="0" topLeftCell="A1">
      <selection activeCell="N20" sqref="N20"/>
    </sheetView>
  </sheetViews>
  <sheetFormatPr defaultColWidth="9.00390625" defaultRowHeight="13.5"/>
  <cols>
    <col min="2" max="2" width="25.00390625" style="0" customWidth="1"/>
    <col min="3" max="3" width="18.25390625" style="0" customWidth="1"/>
    <col min="4" max="4" width="12.125" style="0" customWidth="1"/>
    <col min="7" max="7" width="19.875" style="0" customWidth="1"/>
  </cols>
  <sheetData>
    <row r="1" ht="21">
      <c r="B1" s="6" t="s">
        <v>147</v>
      </c>
    </row>
    <row r="2" s="6" customFormat="1" ht="21"/>
    <row r="3" spans="2:12" s="6" customFormat="1" ht="21.75" thickBot="1">
      <c r="B3" s="35"/>
      <c r="C3" s="34"/>
      <c r="D3" s="34"/>
      <c r="E3" s="34"/>
      <c r="F3" s="34"/>
      <c r="G3" s="34"/>
      <c r="H3" s="34"/>
      <c r="I3" s="34"/>
      <c r="J3" s="34"/>
      <c r="K3" s="34"/>
      <c r="L3" s="34"/>
    </row>
    <row r="4" spans="2:7" s="6" customFormat="1" ht="24.75">
      <c r="B4" s="6" t="s">
        <v>1</v>
      </c>
      <c r="G4" s="6" t="s">
        <v>100</v>
      </c>
    </row>
    <row r="5" spans="2:13" ht="15" thickBot="1">
      <c r="B5" s="3"/>
      <c r="C5" s="3" t="s">
        <v>123</v>
      </c>
      <c r="G5" s="7" t="s">
        <v>152</v>
      </c>
      <c r="H5" s="8"/>
      <c r="I5" s="8"/>
      <c r="J5" s="8"/>
      <c r="K5" s="8"/>
      <c r="L5" s="8"/>
      <c r="M5" s="8"/>
    </row>
    <row r="6" spans="2:13" ht="15" thickBot="1">
      <c r="B6" s="13" t="s">
        <v>156</v>
      </c>
      <c r="C6" s="108">
        <v>3332.29</v>
      </c>
      <c r="F6" t="s">
        <v>86</v>
      </c>
      <c r="G6" s="9" t="s">
        <v>148</v>
      </c>
      <c r="H6" s="9" t="s">
        <v>13</v>
      </c>
      <c r="I6" s="89" t="s">
        <v>88</v>
      </c>
      <c r="J6" s="90" t="s">
        <v>89</v>
      </c>
      <c r="K6" s="9" t="s">
        <v>90</v>
      </c>
      <c r="L6" s="9" t="s">
        <v>91</v>
      </c>
      <c r="M6" s="9" t="s">
        <v>166</v>
      </c>
    </row>
    <row r="7" spans="2:13" ht="15" thickBot="1">
      <c r="B7" s="19" t="s">
        <v>157</v>
      </c>
      <c r="C7" s="109">
        <v>168.75</v>
      </c>
      <c r="G7" s="74" t="s">
        <v>149</v>
      </c>
      <c r="H7" s="71">
        <v>5479.166666666668</v>
      </c>
      <c r="I7" s="71">
        <v>5</v>
      </c>
      <c r="J7" s="71">
        <v>1095.8333333333335</v>
      </c>
      <c r="K7" s="71">
        <v>13.197132616487457</v>
      </c>
      <c r="L7" s="91">
        <v>9.608578639339201E-08</v>
      </c>
      <c r="M7" s="92">
        <v>0.6110594795539034</v>
      </c>
    </row>
    <row r="8" spans="2:13" ht="15" thickBot="1">
      <c r="B8" s="103" t="s">
        <v>158</v>
      </c>
      <c r="C8" s="110">
        <v>1978.125</v>
      </c>
      <c r="G8" s="74" t="s">
        <v>150</v>
      </c>
      <c r="H8" s="71">
        <v>163333.3333333334</v>
      </c>
      <c r="I8" s="71">
        <v>1</v>
      </c>
      <c r="J8" s="71">
        <v>163333.3333333334</v>
      </c>
      <c r="K8" s="71">
        <v>1967.0250896057353</v>
      </c>
      <c r="L8" s="91">
        <v>6.57128531214837E-37</v>
      </c>
      <c r="M8" s="92">
        <v>0.9790943377375927</v>
      </c>
    </row>
    <row r="9" spans="2:13" ht="14.25" thickBot="1">
      <c r="B9" s="107" t="s">
        <v>161</v>
      </c>
      <c r="C9" s="111">
        <v>8966.67</v>
      </c>
      <c r="G9" s="97" t="s">
        <v>153</v>
      </c>
      <c r="H9" s="98">
        <v>3332.29166666667</v>
      </c>
      <c r="I9" s="64">
        <v>2</v>
      </c>
      <c r="J9" s="64">
        <v>1666.145833333334</v>
      </c>
      <c r="K9" s="64">
        <v>20.065412186379934</v>
      </c>
      <c r="L9" s="92">
        <v>7.649010839806036E-07</v>
      </c>
      <c r="M9" s="92">
        <v>0.48862074232472896</v>
      </c>
    </row>
    <row r="10" spans="2:13" ht="14.25">
      <c r="B10" s="3"/>
      <c r="C10" s="3"/>
      <c r="G10" s="99" t="s">
        <v>154</v>
      </c>
      <c r="H10" s="100">
        <v>168.750000000002</v>
      </c>
      <c r="I10" s="47">
        <v>1</v>
      </c>
      <c r="J10" s="47">
        <v>168.7500000000019</v>
      </c>
      <c r="K10" s="47">
        <v>2.0322580645161517</v>
      </c>
      <c r="L10" s="93">
        <v>0.16138183260389552</v>
      </c>
      <c r="M10" s="92">
        <v>0.04615384615384664</v>
      </c>
    </row>
    <row r="11" spans="2:13" ht="14.25">
      <c r="B11" s="3"/>
      <c r="C11" s="3"/>
      <c r="G11" s="101" t="s">
        <v>155</v>
      </c>
      <c r="H11" s="102">
        <v>1978.125</v>
      </c>
      <c r="I11" s="95">
        <v>2</v>
      </c>
      <c r="J11" s="95">
        <v>989.0624999999994</v>
      </c>
      <c r="K11" s="96">
        <v>11.911290322580637</v>
      </c>
      <c r="L11" s="92">
        <v>7.986602827632907E-05</v>
      </c>
      <c r="M11" s="92">
        <v>0.3619210977701542</v>
      </c>
    </row>
    <row r="12" spans="7:12" ht="13.5">
      <c r="G12" s="94" t="s">
        <v>151</v>
      </c>
      <c r="H12" s="95">
        <v>3487.5</v>
      </c>
      <c r="I12" s="95">
        <v>42</v>
      </c>
      <c r="J12" s="95">
        <v>83.03571428571429</v>
      </c>
      <c r="K12" s="96"/>
      <c r="L12" s="64"/>
    </row>
    <row r="13" spans="2:12" ht="15" thickBot="1">
      <c r="B13" s="23"/>
      <c r="C13" s="23"/>
      <c r="D13" s="8"/>
      <c r="G13" s="104" t="s">
        <v>159</v>
      </c>
      <c r="H13" s="95">
        <v>172300</v>
      </c>
      <c r="I13" s="95">
        <v>48</v>
      </c>
      <c r="J13" s="95"/>
      <c r="K13" s="95"/>
      <c r="L13" s="47"/>
    </row>
    <row r="14" spans="2:13" ht="15" thickBot="1">
      <c r="B14" s="72"/>
      <c r="C14" s="48" t="s">
        <v>102</v>
      </c>
      <c r="D14" s="9" t="s">
        <v>26</v>
      </c>
      <c r="G14" s="105" t="s">
        <v>160</v>
      </c>
      <c r="H14" s="106">
        <v>8966.67</v>
      </c>
      <c r="I14" s="46">
        <v>47</v>
      </c>
      <c r="J14" s="8"/>
      <c r="K14" s="8"/>
      <c r="L14" s="8"/>
      <c r="M14" s="8"/>
    </row>
    <row r="15" spans="2:4" ht="17.25" customHeight="1">
      <c r="B15" s="113" t="s">
        <v>162</v>
      </c>
      <c r="C15" s="61">
        <f>ROUNDUP(((C6)/(C9)),3)</f>
        <v>0.372</v>
      </c>
      <c r="D15" s="47" t="str">
        <f>IF(C15&gt;=0.14,"効果量大",IF(C15&gt;=0.06,"効果量中",IF(C15&gt;=0.01,"効果量小","効果量なし")))</f>
        <v>効果量大</v>
      </c>
    </row>
    <row r="16" spans="2:4" ht="17.25" customHeight="1">
      <c r="B16" s="113" t="s">
        <v>163</v>
      </c>
      <c r="C16" s="61">
        <f>ROUNDUP(((C7)/(C9)),3)</f>
        <v>0.019</v>
      </c>
      <c r="D16" s="47" t="str">
        <f>IF(C16&gt;=0.14,"効果量大",IF(C16&gt;=0.06,"効果量中",IF(C16&gt;=0.01,"効果量小","効果量なし")))</f>
        <v>効果量小</v>
      </c>
    </row>
    <row r="17" spans="2:7" s="6" customFormat="1" ht="17.25" customHeight="1" thickBot="1">
      <c r="B17" s="112" t="s">
        <v>164</v>
      </c>
      <c r="C17" s="45">
        <f>ROUNDUP(((C8)/(C9)),3)</f>
        <v>0.221</v>
      </c>
      <c r="D17" s="46" t="str">
        <f>IF(C17&gt;=0.14,"効果量大",IF(C17&gt;=0.06,"効果量中",IF(C17&gt;=0.01,"効果量小","効果量なし")))</f>
        <v>効果量大</v>
      </c>
      <c r="E17"/>
      <c r="G17" s="6" t="s">
        <v>119</v>
      </c>
    </row>
    <row r="18" spans="2:7" s="6" customFormat="1" ht="21">
      <c r="B18" s="3"/>
      <c r="C18" s="3"/>
      <c r="D18"/>
      <c r="G18" s="114" t="s">
        <v>165</v>
      </c>
    </row>
    <row r="19" spans="2:7" s="6" customFormat="1" ht="21">
      <c r="B19" t="s">
        <v>101</v>
      </c>
      <c r="C19"/>
      <c r="D19"/>
      <c r="G19" s="114" t="s">
        <v>167</v>
      </c>
    </row>
    <row r="20" s="6" customFormat="1" ht="15" customHeight="1">
      <c r="D20" s="47"/>
    </row>
    <row r="21" s="6" customFormat="1" ht="15" customHeight="1">
      <c r="D21" s="47"/>
    </row>
    <row r="22" s="6" customFormat="1" ht="15" customHeight="1">
      <c r="D22" s="47"/>
    </row>
    <row r="23" s="6" customFormat="1" ht="15" customHeight="1">
      <c r="D23" s="47"/>
    </row>
    <row r="24" spans="2:12" s="6" customFormat="1" ht="15" customHeight="1" thickBot="1">
      <c r="B24" s="34"/>
      <c r="C24" s="34"/>
      <c r="D24" s="46"/>
      <c r="E24" s="34"/>
      <c r="F24" s="34"/>
      <c r="G24" s="34"/>
      <c r="H24" s="34"/>
      <c r="I24" s="34"/>
      <c r="J24" s="34"/>
      <c r="K24" s="34"/>
      <c r="L24" s="34"/>
    </row>
    <row r="25" spans="2:7" s="6" customFormat="1" ht="24.75">
      <c r="B25" s="1" t="s">
        <v>0</v>
      </c>
      <c r="G25" s="6" t="s">
        <v>100</v>
      </c>
    </row>
    <row r="26" spans="2:13" ht="15" thickBot="1">
      <c r="B26" s="3"/>
      <c r="C26" s="3" t="s">
        <v>123</v>
      </c>
      <c r="G26" s="7" t="s">
        <v>152</v>
      </c>
      <c r="H26" s="8"/>
      <c r="I26" s="8"/>
      <c r="J26" s="8"/>
      <c r="K26" s="8"/>
      <c r="L26" s="8"/>
      <c r="M26" s="8"/>
    </row>
    <row r="27" spans="2:13" ht="15" thickBot="1">
      <c r="B27" s="118" t="s">
        <v>172</v>
      </c>
      <c r="C27" s="108">
        <v>3332.29</v>
      </c>
      <c r="D27" s="120">
        <v>2</v>
      </c>
      <c r="F27" t="s">
        <v>86</v>
      </c>
      <c r="G27" s="9" t="s">
        <v>148</v>
      </c>
      <c r="H27" s="9" t="s">
        <v>13</v>
      </c>
      <c r="I27" s="89" t="s">
        <v>88</v>
      </c>
      <c r="J27" s="90" t="s">
        <v>89</v>
      </c>
      <c r="K27" s="9" t="s">
        <v>90</v>
      </c>
      <c r="L27" s="9" t="s">
        <v>91</v>
      </c>
      <c r="M27" s="9" t="s">
        <v>166</v>
      </c>
    </row>
    <row r="28" spans="2:13" ht="15" thickBot="1">
      <c r="B28" s="119" t="s">
        <v>173</v>
      </c>
      <c r="C28" s="109">
        <v>168.75</v>
      </c>
      <c r="D28" s="109">
        <v>1</v>
      </c>
      <c r="G28" s="74" t="s">
        <v>149</v>
      </c>
      <c r="H28" s="71">
        <v>5479.166666666668</v>
      </c>
      <c r="I28" s="71">
        <v>5</v>
      </c>
      <c r="J28" s="71">
        <v>1095.8333333333335</v>
      </c>
      <c r="K28" s="71">
        <v>13.197132616487457</v>
      </c>
      <c r="L28" s="91">
        <v>9.608578639339201E-08</v>
      </c>
      <c r="M28" s="92">
        <v>0.6110594795539034</v>
      </c>
    </row>
    <row r="29" spans="2:13" ht="15" thickBot="1">
      <c r="B29" s="103" t="s">
        <v>174</v>
      </c>
      <c r="C29" s="110">
        <v>1978.125</v>
      </c>
      <c r="D29" s="121">
        <v>2</v>
      </c>
      <c r="G29" s="74" t="s">
        <v>150</v>
      </c>
      <c r="H29" s="71">
        <v>163333.3333333334</v>
      </c>
      <c r="I29" s="71">
        <v>1</v>
      </c>
      <c r="J29" s="71">
        <v>163333.3333333334</v>
      </c>
      <c r="K29" s="71">
        <v>1967.0250896057353</v>
      </c>
      <c r="L29" s="91">
        <v>6.57128531214837E-37</v>
      </c>
      <c r="M29" s="92">
        <v>0.9790943377375927</v>
      </c>
    </row>
    <row r="30" spans="2:13" ht="14.25" thickBot="1">
      <c r="B30" s="107" t="s">
        <v>161</v>
      </c>
      <c r="C30" s="111">
        <v>8966.67</v>
      </c>
      <c r="G30" s="97" t="s">
        <v>153</v>
      </c>
      <c r="H30" s="98">
        <v>3332.29166666667</v>
      </c>
      <c r="I30" s="98">
        <v>2</v>
      </c>
      <c r="J30" s="64">
        <v>1666.145833333334</v>
      </c>
      <c r="K30" s="64">
        <v>20.065412186379934</v>
      </c>
      <c r="L30" s="92">
        <v>7.649010839806036E-07</v>
      </c>
      <c r="M30" s="92">
        <v>0.48862074232472896</v>
      </c>
    </row>
    <row r="31" spans="2:13" ht="15" thickBot="1">
      <c r="B31" s="15" t="s">
        <v>168</v>
      </c>
      <c r="C31" s="116">
        <v>83.04</v>
      </c>
      <c r="G31" s="99" t="s">
        <v>154</v>
      </c>
      <c r="H31" s="100">
        <v>168.750000000002</v>
      </c>
      <c r="I31" s="100">
        <v>1</v>
      </c>
      <c r="J31" s="47">
        <v>168.7500000000019</v>
      </c>
      <c r="K31" s="47">
        <v>2.0322580645161517</v>
      </c>
      <c r="L31" s="93">
        <v>0.16138183260389552</v>
      </c>
      <c r="M31" s="92">
        <v>0.04615384615384664</v>
      </c>
    </row>
    <row r="32" spans="2:13" ht="14.25">
      <c r="B32" s="3"/>
      <c r="C32" s="3"/>
      <c r="G32" s="101" t="s">
        <v>155</v>
      </c>
      <c r="H32" s="102">
        <v>1978.125</v>
      </c>
      <c r="I32" s="102">
        <v>2</v>
      </c>
      <c r="J32" s="95">
        <v>989.0624999999994</v>
      </c>
      <c r="K32" s="96">
        <v>11.911290322580637</v>
      </c>
      <c r="L32" s="92">
        <v>7.986602827632907E-05</v>
      </c>
      <c r="M32" s="92">
        <v>0.3619210977701542</v>
      </c>
    </row>
    <row r="33" spans="7:12" ht="13.5">
      <c r="G33" s="94" t="s">
        <v>151</v>
      </c>
      <c r="H33" s="95">
        <v>3487.5</v>
      </c>
      <c r="I33" s="95">
        <v>42</v>
      </c>
      <c r="J33" s="115">
        <v>83.0357142857143</v>
      </c>
      <c r="K33" s="96"/>
      <c r="L33" s="64"/>
    </row>
    <row r="34" spans="2:12" ht="15" thickBot="1">
      <c r="B34" s="23"/>
      <c r="C34" s="23"/>
      <c r="D34" s="8"/>
      <c r="G34" s="104" t="s">
        <v>159</v>
      </c>
      <c r="H34" s="95">
        <v>172300</v>
      </c>
      <c r="I34" s="95">
        <v>48</v>
      </c>
      <c r="J34" s="95"/>
      <c r="K34" s="95"/>
      <c r="L34" s="47"/>
    </row>
    <row r="35" spans="2:13" ht="15" thickBot="1">
      <c r="B35" s="72"/>
      <c r="C35" s="48" t="s">
        <v>102</v>
      </c>
      <c r="D35" s="9" t="s">
        <v>26</v>
      </c>
      <c r="G35" s="105" t="s">
        <v>160</v>
      </c>
      <c r="H35" s="106">
        <v>8966.67</v>
      </c>
      <c r="I35" s="46">
        <v>47</v>
      </c>
      <c r="J35" s="8"/>
      <c r="K35" s="8"/>
      <c r="L35" s="8"/>
      <c r="M35" s="8"/>
    </row>
    <row r="36" spans="2:4" ht="17.25" customHeight="1">
      <c r="B36" s="113" t="s">
        <v>169</v>
      </c>
      <c r="C36" s="61">
        <f>ROUNDUP((C27-D27*C31)/(C30+C31),3)</f>
        <v>0.35</v>
      </c>
      <c r="D36" s="47" t="str">
        <f>IF(C36&gt;=0.25,"効果量大",IF(C36&gt;=0.09,"効果量中",IF(C36&gt;=0.01,"効果量小","効果量なし")))</f>
        <v>効果量大</v>
      </c>
    </row>
    <row r="37" spans="2:4" ht="17.25" customHeight="1">
      <c r="B37" s="113" t="s">
        <v>170</v>
      </c>
      <c r="C37" s="61">
        <f>ROUNDUP((C28-D28*C31)/(C30+C31),3)</f>
        <v>0.009999999999999998</v>
      </c>
      <c r="D37" s="47" t="str">
        <f>IF(C37&gt;=0.25,"効果量大",IF(C37&gt;=0.09,"効果量中",IF(C37&gt;=0.01,"効果量小","効果量なし")))</f>
        <v>効果量小</v>
      </c>
    </row>
    <row r="38" spans="2:5" s="6" customFormat="1" ht="17.25" customHeight="1" thickBot="1">
      <c r="B38" s="112" t="s">
        <v>171</v>
      </c>
      <c r="C38" s="45">
        <f>ROUNDUP((C29-D29*C31)/(C30+C31),3)</f>
        <v>0.201</v>
      </c>
      <c r="D38" s="46" t="str">
        <f>IF(C38&gt;=0.25,"効果量大",IF(C38&gt;=0.09,"効果量中",IF(C38&gt;=0.01,"効果量小","効果量なし")))</f>
        <v>効果量中</v>
      </c>
      <c r="E38"/>
    </row>
    <row r="39" spans="2:7" ht="21">
      <c r="B39" s="60"/>
      <c r="C39" s="60"/>
      <c r="G39" s="6" t="s">
        <v>119</v>
      </c>
    </row>
    <row r="40" spans="2:7" ht="16.5" customHeight="1">
      <c r="B40" s="11" t="s">
        <v>101</v>
      </c>
      <c r="C40" s="11"/>
      <c r="G40" s="162" t="s">
        <v>214</v>
      </c>
    </row>
    <row r="41" ht="16.5" customHeight="1">
      <c r="G41" s="163" t="s">
        <v>215</v>
      </c>
    </row>
    <row r="42" ht="15">
      <c r="F42" s="117"/>
    </row>
    <row r="43" ht="14.25">
      <c r="B43" s="122"/>
    </row>
  </sheetData>
  <sheetProtection/>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I44"/>
  <sheetViews>
    <sheetView zoomScalePageLayoutView="0" workbookViewId="0" topLeftCell="A1">
      <selection activeCell="C33" sqref="C33"/>
    </sheetView>
  </sheetViews>
  <sheetFormatPr defaultColWidth="9.00390625" defaultRowHeight="13.5"/>
  <cols>
    <col min="2" max="2" width="20.625" style="0" customWidth="1"/>
    <col min="3" max="3" width="18.00390625" style="0" customWidth="1"/>
    <col min="4" max="4" width="15.75390625" style="0" customWidth="1"/>
    <col min="7" max="7" width="26.00390625" style="0" customWidth="1"/>
  </cols>
  <sheetData>
    <row r="1" ht="21">
      <c r="B1" s="6" t="s">
        <v>181</v>
      </c>
    </row>
    <row r="2" ht="21">
      <c r="B2" s="6"/>
    </row>
    <row r="3" spans="2:7" s="114" customFormat="1" ht="27">
      <c r="B3" s="123" t="s">
        <v>182</v>
      </c>
      <c r="C3" s="123" t="s">
        <v>190</v>
      </c>
      <c r="D3" s="123" t="s">
        <v>183</v>
      </c>
      <c r="E3" s="171" t="s">
        <v>184</v>
      </c>
      <c r="F3" s="171"/>
      <c r="G3" s="171"/>
    </row>
    <row r="4" spans="2:7" s="114" customFormat="1" ht="15.75" customHeight="1">
      <c r="B4" s="175" t="s">
        <v>188</v>
      </c>
      <c r="C4" s="172" t="s">
        <v>187</v>
      </c>
      <c r="D4" s="124" t="s">
        <v>185</v>
      </c>
      <c r="E4" s="178" t="s">
        <v>191</v>
      </c>
      <c r="F4" s="178"/>
      <c r="G4" s="178"/>
    </row>
    <row r="5" spans="2:7" s="114" customFormat="1" ht="15.75" customHeight="1">
      <c r="B5" s="176"/>
      <c r="C5" s="173"/>
      <c r="D5" s="125" t="s">
        <v>186</v>
      </c>
      <c r="E5" s="179" t="s">
        <v>192</v>
      </c>
      <c r="F5" s="179"/>
      <c r="G5" s="179"/>
    </row>
    <row r="6" spans="2:7" s="114" customFormat="1" ht="15.75" customHeight="1">
      <c r="B6" s="177" t="s">
        <v>189</v>
      </c>
      <c r="C6" s="173"/>
      <c r="D6" s="124" t="s">
        <v>185</v>
      </c>
      <c r="E6" s="178" t="s">
        <v>193</v>
      </c>
      <c r="F6" s="178"/>
      <c r="G6" s="178"/>
    </row>
    <row r="7" spans="2:7" s="114" customFormat="1" ht="15.75" customHeight="1">
      <c r="B7" s="176"/>
      <c r="C7" s="174"/>
      <c r="D7" s="125" t="s">
        <v>186</v>
      </c>
      <c r="E7" s="179" t="s">
        <v>194</v>
      </c>
      <c r="F7" s="179"/>
      <c r="G7" s="179"/>
    </row>
    <row r="8" s="114" customFormat="1" ht="15.75" customHeight="1">
      <c r="B8" s="126" t="s">
        <v>195</v>
      </c>
    </row>
    <row r="9" s="114" customFormat="1" ht="15.75" customHeight="1">
      <c r="B9" s="126"/>
    </row>
    <row r="10" spans="2:9" ht="15.75" customHeight="1" thickBot="1">
      <c r="B10" s="35"/>
      <c r="C10" s="34"/>
      <c r="D10" s="34"/>
      <c r="E10" s="34"/>
      <c r="F10" s="34"/>
      <c r="G10" s="34"/>
      <c r="H10" s="34"/>
      <c r="I10" s="34"/>
    </row>
    <row r="11" spans="2:7" ht="21">
      <c r="B11" s="1" t="s">
        <v>75</v>
      </c>
      <c r="D11" t="s">
        <v>198</v>
      </c>
      <c r="G11" s="6" t="s">
        <v>100</v>
      </c>
    </row>
    <row r="12" spans="7:8" ht="13.5">
      <c r="G12" s="127" t="s">
        <v>152</v>
      </c>
      <c r="H12" s="75"/>
    </row>
    <row r="13" spans="2:8" ht="15" thickBot="1">
      <c r="B13" s="3"/>
      <c r="C13" s="3" t="s">
        <v>123</v>
      </c>
      <c r="G13" s="128" t="s">
        <v>86</v>
      </c>
      <c r="H13" s="128" t="s">
        <v>175</v>
      </c>
    </row>
    <row r="14" spans="2:8" ht="15" thickBot="1">
      <c r="B14" s="157" t="s">
        <v>197</v>
      </c>
      <c r="C14" s="133">
        <v>2.197287</v>
      </c>
      <c r="G14" t="s">
        <v>176</v>
      </c>
      <c r="H14" s="70">
        <v>4</v>
      </c>
    </row>
    <row r="15" spans="2:8" ht="15" thickBot="1">
      <c r="B15" s="158" t="s">
        <v>196</v>
      </c>
      <c r="C15" s="132">
        <v>80</v>
      </c>
      <c r="G15" t="s">
        <v>177</v>
      </c>
      <c r="H15" s="70">
        <v>59</v>
      </c>
    </row>
    <row r="16" spans="7:8" ht="13.5">
      <c r="G16" s="134" t="s">
        <v>178</v>
      </c>
      <c r="H16" s="139">
        <v>-3.484</v>
      </c>
    </row>
    <row r="17" spans="7:8" ht="13.5">
      <c r="G17" s="129" t="s">
        <v>179</v>
      </c>
      <c r="H17" s="140">
        <v>0</v>
      </c>
    </row>
    <row r="18" spans="7:8" ht="13.5">
      <c r="G18" s="130" t="s">
        <v>180</v>
      </c>
      <c r="H18" s="141">
        <v>0</v>
      </c>
    </row>
    <row r="19" spans="2:4" ht="15" thickBot="1">
      <c r="B19" s="23"/>
      <c r="C19" s="23"/>
      <c r="D19" s="3"/>
    </row>
    <row r="20" spans="2:4" ht="14.25">
      <c r="B20" s="72"/>
      <c r="C20" s="48" t="s">
        <v>102</v>
      </c>
      <c r="D20" s="58" t="s">
        <v>26</v>
      </c>
    </row>
    <row r="21" spans="2:4" ht="15" thickBot="1">
      <c r="B21" s="23" t="s">
        <v>81</v>
      </c>
      <c r="C21" s="45">
        <f>ROUNDUP(C14/SQRT(C15),3)</f>
        <v>0.246</v>
      </c>
      <c r="D21" s="46" t="str">
        <f>IF(ABS(C21)&gt;=0.5,"効果量大",IF(ABS(C21)&gt;=0.3,"効果量中",IF(ABS(C21)&gt;=0.1,"効果量小","効果量なし")))</f>
        <v>効果量小</v>
      </c>
    </row>
    <row r="22" spans="2:4" ht="14.25">
      <c r="B22" s="3"/>
      <c r="C22" s="3"/>
      <c r="D22" s="3"/>
    </row>
    <row r="25" spans="2:9" ht="15" customHeight="1" thickBot="1">
      <c r="B25" s="35"/>
      <c r="C25" s="34"/>
      <c r="D25" s="34"/>
      <c r="E25" s="34"/>
      <c r="F25" s="34"/>
      <c r="G25" s="34"/>
      <c r="H25" s="34"/>
      <c r="I25" s="34"/>
    </row>
    <row r="26" ht="24.75">
      <c r="B26" s="155" t="s">
        <v>207</v>
      </c>
    </row>
    <row r="29" spans="2:3" ht="15" thickBot="1">
      <c r="B29" s="3"/>
      <c r="C29" s="3" t="s">
        <v>123</v>
      </c>
    </row>
    <row r="30" spans="2:3" ht="17.25" thickBot="1">
      <c r="B30" s="26" t="s">
        <v>209</v>
      </c>
      <c r="C30" s="133">
        <v>2.2</v>
      </c>
    </row>
    <row r="31" spans="2:3" ht="15" thickBot="1">
      <c r="B31" s="12" t="s">
        <v>196</v>
      </c>
      <c r="C31" s="132">
        <v>80</v>
      </c>
    </row>
    <row r="32" spans="2:3" ht="14.25" thickBot="1">
      <c r="B32" t="s">
        <v>213</v>
      </c>
      <c r="C32" s="159">
        <v>2</v>
      </c>
    </row>
    <row r="33" spans="3:6" ht="13.5">
      <c r="C33" s="64"/>
      <c r="F33" t="s">
        <v>205</v>
      </c>
    </row>
    <row r="34" spans="3:6" ht="13.5">
      <c r="C34" s="64"/>
      <c r="F34" t="s">
        <v>206</v>
      </c>
    </row>
    <row r="35" ht="13.5">
      <c r="C35" s="64"/>
    </row>
    <row r="36" spans="2:4" ht="15" thickBot="1">
      <c r="B36" s="23"/>
      <c r="C36" s="23"/>
      <c r="D36" s="3"/>
    </row>
    <row r="37" spans="2:6" ht="14.25">
      <c r="B37" s="72"/>
      <c r="C37" s="48" t="s">
        <v>102</v>
      </c>
      <c r="D37" s="58" t="s">
        <v>26</v>
      </c>
      <c r="F37" s="161"/>
    </row>
    <row r="38" spans="2:4" ht="15" thickBot="1">
      <c r="B38" s="23" t="s">
        <v>210</v>
      </c>
      <c r="C38" s="45">
        <f>ROUNDUP(SQRT((C30)/(C31*(C32-1))),3)</f>
        <v>0.166</v>
      </c>
      <c r="D38" s="46" t="str">
        <f>IF(ABS(C38)&gt;=0.5,"効果量大",IF(ABS(C38)&gt;=0.3,"効果量中",IF(ABS(C38)&gt;=0.1,"効果量小","効果量なし")))</f>
        <v>効果量小</v>
      </c>
    </row>
    <row r="39" spans="2:4" ht="15.75">
      <c r="B39" s="160" t="s">
        <v>212</v>
      </c>
      <c r="C39" s="3"/>
      <c r="D39" s="3"/>
    </row>
    <row r="40" ht="13.5">
      <c r="B40" s="156" t="s">
        <v>208</v>
      </c>
    </row>
    <row r="44" ht="13.5">
      <c r="B44" s="154" t="s">
        <v>211</v>
      </c>
    </row>
  </sheetData>
  <sheetProtection/>
  <mergeCells count="8">
    <mergeCell ref="E3:G3"/>
    <mergeCell ref="C4:C7"/>
    <mergeCell ref="B4:B5"/>
    <mergeCell ref="B6:B7"/>
    <mergeCell ref="E4:G4"/>
    <mergeCell ref="E5:G5"/>
    <mergeCell ref="E6:G6"/>
    <mergeCell ref="E7:G7"/>
  </mergeCells>
  <printOptions/>
  <pageMargins left="0.787" right="0.787" top="0.984" bottom="0.984" header="0.512" footer="0.512"/>
  <pageSetup horizontalDpi="600" verticalDpi="600" orientation="portrait" paperSize="9" r:id="rId3"/>
  <legacyDrawing r:id="rId2"/>
  <oleObjects>
    <oleObject progId="Equation.3" shapeId="583738" r:id="rId1"/>
  </oleObjects>
</worksheet>
</file>

<file path=xl/worksheets/sheet6.xml><?xml version="1.0" encoding="utf-8"?>
<worksheet xmlns="http://schemas.openxmlformats.org/spreadsheetml/2006/main" xmlns:r="http://schemas.openxmlformats.org/officeDocument/2006/relationships">
  <dimension ref="B1:M37"/>
  <sheetViews>
    <sheetView zoomScalePageLayoutView="0" workbookViewId="0" topLeftCell="A1">
      <selection activeCell="D21" sqref="D21"/>
    </sheetView>
  </sheetViews>
  <sheetFormatPr defaultColWidth="9.00390625" defaultRowHeight="13.5"/>
  <cols>
    <col min="2" max="2" width="18.75390625" style="0" customWidth="1"/>
    <col min="3" max="4" width="17.00390625" style="0" customWidth="1"/>
    <col min="6" max="6" width="26.875" style="0" customWidth="1"/>
    <col min="7" max="7" width="14.50390625" style="0" customWidth="1"/>
    <col min="8" max="8" width="17.125" style="0" customWidth="1"/>
  </cols>
  <sheetData>
    <row r="1" ht="21" customHeight="1">
      <c r="B1" t="s">
        <v>78</v>
      </c>
    </row>
    <row r="2" ht="21">
      <c r="B2" s="6" t="s">
        <v>4</v>
      </c>
    </row>
    <row r="3" ht="13.5">
      <c r="B3" t="s">
        <v>21</v>
      </c>
    </row>
    <row r="5" s="6" customFormat="1" ht="21">
      <c r="B5" s="3" t="s">
        <v>5</v>
      </c>
    </row>
    <row r="6" s="6" customFormat="1" ht="21">
      <c r="B6" s="3" t="s">
        <v>6</v>
      </c>
    </row>
    <row r="7" s="6" customFormat="1" ht="21"/>
    <row r="8" s="6" customFormat="1" ht="21">
      <c r="F8" s="6" t="s">
        <v>100</v>
      </c>
    </row>
    <row r="9" spans="2:11" ht="15" thickBot="1">
      <c r="B9" s="3"/>
      <c r="C9" s="3" t="s">
        <v>80</v>
      </c>
      <c r="D9" s="3"/>
      <c r="F9" s="7" t="s">
        <v>7</v>
      </c>
      <c r="G9" s="8"/>
      <c r="H9" s="8"/>
      <c r="I9" s="8"/>
      <c r="J9" s="8"/>
      <c r="K9" s="8"/>
    </row>
    <row r="10" spans="2:11" ht="15" thickBot="1">
      <c r="B10" s="13" t="s">
        <v>8</v>
      </c>
      <c r="C10" s="59">
        <f>L13</f>
        <v>6.218323937756548</v>
      </c>
      <c r="D10" s="62"/>
      <c r="F10" t="s">
        <v>86</v>
      </c>
      <c r="G10" t="s">
        <v>86</v>
      </c>
      <c r="H10" t="s">
        <v>86</v>
      </c>
      <c r="I10" t="s">
        <v>86</v>
      </c>
      <c r="J10" t="s">
        <v>86</v>
      </c>
      <c r="K10" t="s">
        <v>86</v>
      </c>
    </row>
    <row r="11" spans="2:6" ht="15" thickBot="1">
      <c r="B11" s="15" t="s">
        <v>9</v>
      </c>
      <c r="C11" s="22">
        <v>19</v>
      </c>
      <c r="D11" s="36"/>
      <c r="F11" t="s">
        <v>10</v>
      </c>
    </row>
    <row r="12" spans="6:13" ht="13.5">
      <c r="F12" s="9"/>
      <c r="G12" s="9" t="s">
        <v>11</v>
      </c>
      <c r="H12" s="9" t="s">
        <v>12</v>
      </c>
      <c r="I12" s="9" t="s">
        <v>13</v>
      </c>
      <c r="J12" s="9" t="s">
        <v>88</v>
      </c>
      <c r="K12" s="9" t="s">
        <v>89</v>
      </c>
      <c r="L12" s="9" t="s">
        <v>90</v>
      </c>
      <c r="M12" s="9" t="s">
        <v>91</v>
      </c>
    </row>
    <row r="13" spans="6:13" ht="13.5">
      <c r="F13" t="s">
        <v>11</v>
      </c>
      <c r="G13" t="s">
        <v>14</v>
      </c>
      <c r="I13">
        <v>1383.3388888888885</v>
      </c>
      <c r="J13">
        <v>1</v>
      </c>
      <c r="K13">
        <v>1383.3388888888885</v>
      </c>
      <c r="L13" s="38">
        <v>6.218323937756548</v>
      </c>
      <c r="M13" s="39">
        <v>0.022032955864556295</v>
      </c>
    </row>
    <row r="14" spans="2:13" ht="14.25">
      <c r="B14" s="3"/>
      <c r="C14" s="3"/>
      <c r="D14" s="3"/>
      <c r="G14" t="s">
        <v>15</v>
      </c>
      <c r="I14">
        <v>464.005555555555</v>
      </c>
      <c r="J14">
        <v>1</v>
      </c>
      <c r="K14">
        <v>464.005555555555</v>
      </c>
      <c r="L14" s="38">
        <v>18.612686050739494</v>
      </c>
      <c r="M14" s="39">
        <v>0.0003740435510928983</v>
      </c>
    </row>
    <row r="15" spans="2:13" ht="14.25">
      <c r="B15" s="3"/>
      <c r="C15" s="3"/>
      <c r="D15" s="3"/>
      <c r="F15" t="s">
        <v>16</v>
      </c>
      <c r="G15" t="s">
        <v>14</v>
      </c>
      <c r="I15">
        <v>4226.772222222222</v>
      </c>
      <c r="J15" s="40">
        <v>19</v>
      </c>
      <c r="K15">
        <v>222.46169590643274</v>
      </c>
      <c r="M15" s="39"/>
    </row>
    <row r="16" spans="2:13" ht="14.25">
      <c r="B16" s="3" t="s">
        <v>17</v>
      </c>
      <c r="C16" s="4">
        <f>C10/(C10+C11)</f>
        <v>0.24657958844150438</v>
      </c>
      <c r="D16" s="63"/>
      <c r="G16" t="s">
        <v>15</v>
      </c>
      <c r="I16">
        <v>473.66111111111104</v>
      </c>
      <c r="J16" s="40">
        <v>19</v>
      </c>
      <c r="K16">
        <v>24.929532163742685</v>
      </c>
      <c r="M16" s="39"/>
    </row>
    <row r="17" spans="2:13" ht="14.25">
      <c r="B17" s="21"/>
      <c r="C17" s="3"/>
      <c r="D17" s="3"/>
      <c r="F17" t="s">
        <v>12</v>
      </c>
      <c r="H17" t="s">
        <v>14</v>
      </c>
      <c r="I17">
        <v>3520.0888888888894</v>
      </c>
      <c r="J17" s="11">
        <v>1</v>
      </c>
      <c r="K17">
        <v>3520.0888888888894</v>
      </c>
      <c r="L17" s="38">
        <v>142.19389587073616</v>
      </c>
      <c r="M17" s="39">
        <v>2.8820925372872795E-10</v>
      </c>
    </row>
    <row r="18" spans="2:13" ht="14.25">
      <c r="B18" s="3"/>
      <c r="C18" s="3"/>
      <c r="D18" s="3"/>
      <c r="H18" t="s">
        <v>15</v>
      </c>
      <c r="I18">
        <v>3690.1388888888887</v>
      </c>
      <c r="J18" s="11">
        <v>1</v>
      </c>
      <c r="K18">
        <v>3690.1388888888887</v>
      </c>
      <c r="L18" s="38">
        <v>47.070380247281946</v>
      </c>
      <c r="M18" s="39">
        <v>1.5155199540205212E-06</v>
      </c>
    </row>
    <row r="19" spans="2:13" ht="15" thickBot="1">
      <c r="B19" s="23"/>
      <c r="C19" s="23"/>
      <c r="D19" s="60"/>
      <c r="F19" t="s">
        <v>18</v>
      </c>
      <c r="H19" t="s">
        <v>14</v>
      </c>
      <c r="I19">
        <v>470.3555555555554</v>
      </c>
      <c r="J19" s="40">
        <v>19</v>
      </c>
      <c r="K19">
        <v>24.755555555555546</v>
      </c>
      <c r="M19" s="39"/>
    </row>
    <row r="20" spans="2:13" ht="14.25">
      <c r="B20" s="3"/>
      <c r="C20" s="48" t="s">
        <v>102</v>
      </c>
      <c r="D20" s="58" t="s">
        <v>26</v>
      </c>
      <c r="H20" t="s">
        <v>15</v>
      </c>
      <c r="I20">
        <v>1489.5277777777778</v>
      </c>
      <c r="J20" s="40">
        <v>19</v>
      </c>
      <c r="K20">
        <v>78.39619883040936</v>
      </c>
      <c r="M20" s="39"/>
    </row>
    <row r="21" spans="2:13" ht="15" thickBot="1">
      <c r="B21" s="23" t="s">
        <v>19</v>
      </c>
      <c r="C21" s="45">
        <f>ROUNDUP(SQRT(C16),3)</f>
        <v>0.497</v>
      </c>
      <c r="D21" s="46" t="str">
        <f>IF(C21&gt;=0.5,"効果量大",IF(C21&gt;=0.3,"効果量中",IF(C21&gt;=0.1,"効果量小","効果量なし")))</f>
        <v>効果量中</v>
      </c>
      <c r="F21" t="s">
        <v>20</v>
      </c>
      <c r="G21" t="s">
        <v>14</v>
      </c>
      <c r="H21" t="s">
        <v>14</v>
      </c>
      <c r="I21">
        <v>320</v>
      </c>
      <c r="J21" s="11">
        <v>1</v>
      </c>
      <c r="K21">
        <v>320</v>
      </c>
      <c r="L21" s="38">
        <v>1.575946086054951</v>
      </c>
      <c r="M21" s="39">
        <v>0.224566155818239</v>
      </c>
    </row>
    <row r="22" spans="2:13" ht="14.25">
      <c r="B22" s="3"/>
      <c r="C22" s="3"/>
      <c r="D22" s="3"/>
      <c r="H22" t="s">
        <v>15</v>
      </c>
      <c r="I22">
        <v>720</v>
      </c>
      <c r="J22" s="11">
        <v>1</v>
      </c>
      <c r="K22">
        <v>720</v>
      </c>
      <c r="L22" s="38">
        <v>6.752221125370182</v>
      </c>
      <c r="M22" s="39">
        <v>0.017641459143105987</v>
      </c>
    </row>
    <row r="23" spans="7:13" ht="13.5">
      <c r="G23" t="s">
        <v>15</v>
      </c>
      <c r="H23" t="s">
        <v>14</v>
      </c>
      <c r="I23">
        <v>36.450000000004366</v>
      </c>
      <c r="J23" s="11">
        <v>1</v>
      </c>
      <c r="K23">
        <v>36.450000000004366</v>
      </c>
      <c r="L23" s="38">
        <v>0.23503758632980368</v>
      </c>
      <c r="M23" s="39">
        <v>0.6333556424219788</v>
      </c>
    </row>
    <row r="24" spans="8:13" ht="13.5">
      <c r="H24" t="s">
        <v>15</v>
      </c>
      <c r="I24">
        <v>2928.2</v>
      </c>
      <c r="J24" s="11">
        <v>1</v>
      </c>
      <c r="K24">
        <v>2928.2</v>
      </c>
      <c r="L24" s="38">
        <v>26.90579359705968</v>
      </c>
      <c r="M24" s="39">
        <v>5.243827307741163E-05</v>
      </c>
    </row>
    <row r="25" spans="6:11" ht="13.5">
      <c r="F25" t="s">
        <v>22</v>
      </c>
      <c r="G25" t="s">
        <v>14</v>
      </c>
      <c r="H25" t="s">
        <v>14</v>
      </c>
      <c r="I25">
        <v>3858</v>
      </c>
      <c r="J25" s="40">
        <v>19</v>
      </c>
      <c r="K25">
        <v>203.05263157894734</v>
      </c>
    </row>
    <row r="26" spans="2:11" ht="14.25">
      <c r="B26" s="3" t="s">
        <v>23</v>
      </c>
      <c r="H26" t="s">
        <v>15</v>
      </c>
      <c r="I26">
        <v>2026</v>
      </c>
      <c r="J26" s="40">
        <v>19</v>
      </c>
      <c r="K26">
        <v>106.63157894736851</v>
      </c>
    </row>
    <row r="27" spans="2:11" ht="14.25">
      <c r="B27" s="3" t="s">
        <v>24</v>
      </c>
      <c r="G27" t="s">
        <v>15</v>
      </c>
      <c r="H27" t="s">
        <v>14</v>
      </c>
      <c r="I27">
        <v>2946.55</v>
      </c>
      <c r="J27" s="40">
        <v>19</v>
      </c>
      <c r="K27">
        <v>155.0815789473684</v>
      </c>
    </row>
    <row r="28" spans="6:13" ht="14.25" thickBot="1">
      <c r="F28" s="8"/>
      <c r="G28" s="41"/>
      <c r="H28" s="41" t="s">
        <v>15</v>
      </c>
      <c r="I28" s="41">
        <v>2067.8</v>
      </c>
      <c r="J28" s="42">
        <v>19</v>
      </c>
      <c r="K28" s="41">
        <v>108.83157894736843</v>
      </c>
      <c r="L28" s="41"/>
      <c r="M28" s="41"/>
    </row>
    <row r="29" spans="2:4" ht="13.5">
      <c r="B29" s="43" t="s">
        <v>8</v>
      </c>
      <c r="C29" s="43" t="s">
        <v>25</v>
      </c>
      <c r="D29" s="47"/>
    </row>
    <row r="30" spans="2:4" ht="14.25">
      <c r="B30" s="44">
        <v>6.218323937756548</v>
      </c>
      <c r="C30" s="44">
        <f aca="true" t="shared" si="0" ref="C30:C37">SQRT(B30/(B30+19))</f>
        <v>0.4965678085030325</v>
      </c>
      <c r="D30" s="61"/>
    </row>
    <row r="31" spans="2:4" ht="14.25">
      <c r="B31" s="44">
        <v>18.612686050739494</v>
      </c>
      <c r="C31" s="44">
        <f t="shared" si="0"/>
        <v>0.7034566693815315</v>
      </c>
      <c r="D31" s="61"/>
    </row>
    <row r="32" spans="2:4" ht="14.25">
      <c r="B32" s="44">
        <v>142.19389587073616</v>
      </c>
      <c r="C32" s="44">
        <f t="shared" si="0"/>
        <v>0.9392175103025726</v>
      </c>
      <c r="D32" s="61"/>
    </row>
    <row r="33" spans="2:4" ht="14.25">
      <c r="B33" s="44">
        <v>47.070380247281946</v>
      </c>
      <c r="C33" s="44">
        <f t="shared" si="0"/>
        <v>0.8440544234001042</v>
      </c>
      <c r="D33" s="61"/>
    </row>
    <row r="34" spans="2:4" ht="14.25">
      <c r="B34" s="44">
        <v>1.575946086054951</v>
      </c>
      <c r="C34" s="44">
        <f t="shared" si="0"/>
        <v>0.2767520020809537</v>
      </c>
      <c r="D34" s="61"/>
    </row>
    <row r="35" spans="2:4" ht="14.25">
      <c r="B35" s="44">
        <v>6.752221125370182</v>
      </c>
      <c r="C35" s="44">
        <f t="shared" si="0"/>
        <v>0.5120542578679804</v>
      </c>
      <c r="D35" s="61"/>
    </row>
    <row r="36" spans="2:4" ht="14.25">
      <c r="B36" s="44">
        <v>0.23503758632980368</v>
      </c>
      <c r="C36" s="44">
        <f t="shared" si="0"/>
        <v>0.11054068198383342</v>
      </c>
      <c r="D36" s="61"/>
    </row>
    <row r="37" spans="2:4" ht="14.25">
      <c r="B37" s="44">
        <v>26.90579359705968</v>
      </c>
      <c r="C37" s="44">
        <f t="shared" si="0"/>
        <v>0.7655774860258678</v>
      </c>
      <c r="D37" s="61"/>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MIZUMOTO Atsushi</dc:creator>
  <cp:keywords/>
  <dc:description/>
  <cp:lastModifiedBy>koyama</cp:lastModifiedBy>
  <cp:lastPrinted>2008-01-31T01:09:34Z</cp:lastPrinted>
  <dcterms:created xsi:type="dcterms:W3CDTF">2007-01-31T00:42:43Z</dcterms:created>
  <dcterms:modified xsi:type="dcterms:W3CDTF">2012-12-01T15:19:26Z</dcterms:modified>
  <cp:category/>
  <cp:version/>
  <cp:contentType/>
  <cp:contentStatus/>
</cp:coreProperties>
</file>